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tylersolloway/Documents/GitHub/website-resondex/public/"/>
    </mc:Choice>
  </mc:AlternateContent>
  <xr:revisionPtr revIDLastSave="0" documentId="13_ncr:1_{3B6F0445-3229-C941-AADE-7E49989A3C09}" xr6:coauthVersionLast="47" xr6:coauthVersionMax="47" xr10:uidLastSave="{00000000-0000-0000-0000-000000000000}"/>
  <bookViews>
    <workbookView xWindow="0" yWindow="600" windowWidth="33120" windowHeight="24200" xr2:uid="{00000000-000D-0000-FFFF-FFFF00000000}"/>
  </bookViews>
  <sheets>
    <sheet name="Seg Compare" sheetId="1" r:id="rId1"/>
    <sheet name="Seg by Diff" sheetId="2" r:id="rId2"/>
    <sheet name="Seg Sort" sheetId="3" r:id="rId3"/>
    <sheet name="Solution Summary" sheetId="4" r:id="rId4"/>
    <sheet name="_compare_data" sheetId="5" state="veryHidden" r:id="rId5"/>
    <sheet name="_detail_ordering" sheetId="6" state="veryHidden" r:id="rId6"/>
    <sheet name="_membership" sheetId="7" state="veryHidden" r:id="rId7"/>
  </sheets>
  <definedNames>
    <definedName name="ctl_diff">'Seg Compare'!$H$6:$H$6</definedName>
    <definedName name="ctl_pval">'Seg Compare'!$H$5:$H$5</definedName>
    <definedName name="ctl_segA">'Seg Compare'!$G$11:$G$11</definedName>
    <definedName name="ctl_segB">'Seg Compare'!$H$11:$H$11</definedName>
    <definedName name="ctl_solA">'Seg Compare'!$G$10:$G$10</definedName>
    <definedName name="ctl_solB">'Seg Compare'!$H$10:$H$10</definedName>
    <definedName name="segs_1">_compare_data!$P$1:$P$5</definedName>
    <definedName name="segs_2">_compare_data!$Q$1:$Q$6</definedName>
    <definedName name="soln_list">_compare_data!$N$1:$N$2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9" i="6" l="1"/>
  <c r="D158" i="6"/>
  <c r="D157" i="6"/>
  <c r="D156" i="6"/>
  <c r="E156" i="6" s="1"/>
  <c r="D155" i="6"/>
  <c r="E155" i="6" s="1"/>
  <c r="D154" i="6"/>
  <c r="D153" i="6"/>
  <c r="D149" i="6"/>
  <c r="D148" i="6"/>
  <c r="E148" i="6" s="1"/>
  <c r="D147" i="6"/>
  <c r="D146" i="6"/>
  <c r="D145" i="6"/>
  <c r="D144" i="6"/>
  <c r="D140" i="6"/>
  <c r="D139" i="6"/>
  <c r="D138" i="6"/>
  <c r="D137" i="6"/>
  <c r="D136" i="6"/>
  <c r="D135" i="6"/>
  <c r="D131" i="6"/>
  <c r="D130" i="6"/>
  <c r="D129" i="6"/>
  <c r="D128" i="6"/>
  <c r="D127" i="6"/>
  <c r="D126" i="6"/>
  <c r="D122" i="6"/>
  <c r="D121" i="6"/>
  <c r="D120" i="6"/>
  <c r="D119" i="6"/>
  <c r="D118" i="6"/>
  <c r="D117" i="6"/>
  <c r="D116" i="6"/>
  <c r="D112" i="6"/>
  <c r="D111" i="6"/>
  <c r="D110" i="6"/>
  <c r="D109" i="6"/>
  <c r="D108" i="6"/>
  <c r="D107" i="6"/>
  <c r="D106" i="6"/>
  <c r="D102" i="6"/>
  <c r="D101" i="6"/>
  <c r="D100" i="6"/>
  <c r="D99" i="6"/>
  <c r="D98" i="6"/>
  <c r="D97" i="6"/>
  <c r="D96" i="6"/>
  <c r="D95" i="6"/>
  <c r="D91" i="6"/>
  <c r="D90" i="6"/>
  <c r="D89" i="6"/>
  <c r="D88" i="6"/>
  <c r="D87" i="6"/>
  <c r="D86" i="6"/>
  <c r="D85" i="6"/>
  <c r="D84" i="6"/>
  <c r="D80" i="6"/>
  <c r="D79" i="6"/>
  <c r="D78" i="6"/>
  <c r="D77" i="6"/>
  <c r="D73" i="6"/>
  <c r="D72" i="6"/>
  <c r="D71" i="6"/>
  <c r="D70" i="6"/>
  <c r="D69" i="6"/>
  <c r="D68" i="6"/>
  <c r="D67" i="6"/>
  <c r="D63" i="6"/>
  <c r="D62" i="6"/>
  <c r="D61" i="6"/>
  <c r="D60" i="6"/>
  <c r="D59" i="6"/>
  <c r="D58" i="6"/>
  <c r="D57" i="6"/>
  <c r="D56" i="6"/>
  <c r="D52" i="6"/>
  <c r="D51" i="6"/>
  <c r="D50" i="6"/>
  <c r="D49" i="6"/>
  <c r="D48" i="6"/>
  <c r="D47" i="6"/>
  <c r="D46" i="6"/>
  <c r="D45" i="6"/>
  <c r="D44" i="6"/>
  <c r="D43" i="6"/>
  <c r="D39" i="6"/>
  <c r="D38" i="6"/>
  <c r="D37" i="6"/>
  <c r="D36" i="6"/>
  <c r="D35" i="6"/>
  <c r="D34" i="6"/>
  <c r="D33" i="6"/>
  <c r="D32" i="6"/>
  <c r="D31" i="6"/>
  <c r="D30" i="6"/>
  <c r="D26" i="6"/>
  <c r="D25" i="6"/>
  <c r="D24" i="6"/>
  <c r="D23" i="6"/>
  <c r="D22" i="6"/>
  <c r="D21" i="6"/>
  <c r="D20" i="6"/>
  <c r="D19" i="6"/>
  <c r="D18" i="6"/>
  <c r="D17" i="6"/>
  <c r="D16" i="6"/>
  <c r="D15" i="6"/>
  <c r="H13" i="4"/>
  <c r="D4" i="4"/>
  <c r="D3" i="4"/>
  <c r="AD2" i="4"/>
  <c r="D9" i="4" s="1"/>
  <c r="AD1" i="4"/>
  <c r="K70" i="3"/>
  <c r="J70" i="3"/>
  <c r="F70" i="3"/>
  <c r="E70" i="3"/>
  <c r="K103" i="3"/>
  <c r="J103" i="3"/>
  <c r="F103" i="3"/>
  <c r="E103" i="3"/>
  <c r="K40" i="3"/>
  <c r="J40" i="3"/>
  <c r="F40" i="3"/>
  <c r="E40" i="3"/>
  <c r="K28" i="3"/>
  <c r="J28" i="3"/>
  <c r="F28" i="3"/>
  <c r="G28" i="3" s="1"/>
  <c r="E28" i="3"/>
  <c r="K49" i="3"/>
  <c r="J49" i="3"/>
  <c r="F49" i="3"/>
  <c r="E49" i="3"/>
  <c r="K98" i="3"/>
  <c r="J98" i="3"/>
  <c r="F98" i="3"/>
  <c r="G98" i="3" s="1"/>
  <c r="E98" i="3"/>
  <c r="K33" i="3"/>
  <c r="J33" i="3"/>
  <c r="F33" i="3"/>
  <c r="E33" i="3"/>
  <c r="K61" i="3"/>
  <c r="J61" i="3"/>
  <c r="F61" i="3"/>
  <c r="E61" i="3"/>
  <c r="K78" i="3"/>
  <c r="J78" i="3"/>
  <c r="F78" i="3"/>
  <c r="G78" i="3" s="1"/>
  <c r="E78" i="3"/>
  <c r="K15" i="3"/>
  <c r="J15" i="3"/>
  <c r="F15" i="3"/>
  <c r="E15" i="3"/>
  <c r="K111" i="3"/>
  <c r="J111" i="3"/>
  <c r="F111" i="3"/>
  <c r="E111" i="3"/>
  <c r="K23" i="3"/>
  <c r="J23" i="3"/>
  <c r="F23" i="3"/>
  <c r="E23" i="3"/>
  <c r="K89" i="3"/>
  <c r="J89" i="3"/>
  <c r="F89" i="3"/>
  <c r="E89" i="3"/>
  <c r="K30" i="3"/>
  <c r="J30" i="3"/>
  <c r="F30" i="3"/>
  <c r="E30" i="3"/>
  <c r="K116" i="3"/>
  <c r="J116" i="3"/>
  <c r="F116" i="3"/>
  <c r="E116" i="3"/>
  <c r="K46" i="3"/>
  <c r="J46" i="3"/>
  <c r="F46" i="3"/>
  <c r="E46" i="3"/>
  <c r="K101" i="3"/>
  <c r="J101" i="3"/>
  <c r="F101" i="3"/>
  <c r="E101" i="3"/>
  <c r="K80" i="3"/>
  <c r="J80" i="3"/>
  <c r="F80" i="3"/>
  <c r="E80" i="3"/>
  <c r="K113" i="3"/>
  <c r="J113" i="3"/>
  <c r="F113" i="3"/>
  <c r="E113" i="3"/>
  <c r="K87" i="3"/>
  <c r="J87" i="3"/>
  <c r="F87" i="3"/>
  <c r="E87" i="3"/>
  <c r="K85" i="3"/>
  <c r="J85" i="3"/>
  <c r="F85" i="3"/>
  <c r="G85" i="3" s="1"/>
  <c r="E85" i="3"/>
  <c r="K35" i="3"/>
  <c r="J35" i="3"/>
  <c r="F35" i="3"/>
  <c r="E35" i="3"/>
  <c r="K95" i="3"/>
  <c r="J95" i="3"/>
  <c r="F95" i="3"/>
  <c r="E95" i="3"/>
  <c r="K99" i="3"/>
  <c r="J99" i="3"/>
  <c r="F99" i="3"/>
  <c r="G99" i="3" s="1"/>
  <c r="E99" i="3"/>
  <c r="K58" i="3"/>
  <c r="J58" i="3"/>
  <c r="F58" i="3"/>
  <c r="E58" i="3"/>
  <c r="K14" i="3"/>
  <c r="J14" i="3"/>
  <c r="F14" i="3"/>
  <c r="E14" i="3"/>
  <c r="K21" i="3"/>
  <c r="J21" i="3"/>
  <c r="F21" i="3"/>
  <c r="E21" i="3"/>
  <c r="K65" i="3"/>
  <c r="J65" i="3"/>
  <c r="F65" i="3"/>
  <c r="E65" i="3"/>
  <c r="K20" i="3"/>
  <c r="J20" i="3"/>
  <c r="F20" i="3"/>
  <c r="E20" i="3"/>
  <c r="K18" i="3"/>
  <c r="J18" i="3"/>
  <c r="F18" i="3"/>
  <c r="G18" i="3" s="1"/>
  <c r="E18" i="3"/>
  <c r="K12" i="3"/>
  <c r="J12" i="3"/>
  <c r="F12" i="3"/>
  <c r="E12" i="3"/>
  <c r="K13" i="3"/>
  <c r="J13" i="3"/>
  <c r="F13" i="3"/>
  <c r="E13" i="3"/>
  <c r="K83" i="3"/>
  <c r="J83" i="3"/>
  <c r="F83" i="3"/>
  <c r="E83" i="3"/>
  <c r="K52" i="3"/>
  <c r="J52" i="3"/>
  <c r="F52" i="3"/>
  <c r="E52" i="3"/>
  <c r="K38" i="3"/>
  <c r="J38" i="3"/>
  <c r="F38" i="3"/>
  <c r="E38" i="3"/>
  <c r="K74" i="3"/>
  <c r="J74" i="3"/>
  <c r="F74" i="3"/>
  <c r="E74" i="3"/>
  <c r="K93" i="3"/>
  <c r="J93" i="3"/>
  <c r="F93" i="3"/>
  <c r="E93" i="3"/>
  <c r="K32" i="3"/>
  <c r="J32" i="3"/>
  <c r="F32" i="3"/>
  <c r="E32" i="3"/>
  <c r="K36" i="3"/>
  <c r="J36" i="3"/>
  <c r="F36" i="3"/>
  <c r="E36" i="3"/>
  <c r="K24" i="3"/>
  <c r="J24" i="3"/>
  <c r="F24" i="3"/>
  <c r="E24" i="3"/>
  <c r="K27" i="3"/>
  <c r="J27" i="3"/>
  <c r="F27" i="3"/>
  <c r="E27" i="3"/>
  <c r="K44" i="3"/>
  <c r="J44" i="3"/>
  <c r="F44" i="3"/>
  <c r="E44" i="3"/>
  <c r="K26" i="3"/>
  <c r="J26" i="3"/>
  <c r="F26" i="3"/>
  <c r="E26" i="3"/>
  <c r="K84" i="3"/>
  <c r="J84" i="3"/>
  <c r="F84" i="3"/>
  <c r="E84" i="3"/>
  <c r="K86" i="3"/>
  <c r="J86" i="3"/>
  <c r="F86" i="3"/>
  <c r="E86" i="3"/>
  <c r="K96" i="3"/>
  <c r="J96" i="3"/>
  <c r="F96" i="3"/>
  <c r="G96" i="3" s="1"/>
  <c r="E96" i="3"/>
  <c r="K48" i="3"/>
  <c r="J48" i="3"/>
  <c r="F48" i="3"/>
  <c r="E48" i="3"/>
  <c r="K115" i="3"/>
  <c r="J115" i="3"/>
  <c r="F115" i="3"/>
  <c r="E115" i="3"/>
  <c r="K81" i="3"/>
  <c r="J81" i="3"/>
  <c r="F81" i="3"/>
  <c r="E81" i="3"/>
  <c r="K71" i="3"/>
  <c r="J71" i="3"/>
  <c r="F71" i="3"/>
  <c r="E71" i="3"/>
  <c r="K102" i="3"/>
  <c r="J102" i="3"/>
  <c r="F102" i="3"/>
  <c r="E102" i="3"/>
  <c r="K91" i="3"/>
  <c r="J91" i="3"/>
  <c r="F91" i="3"/>
  <c r="G91" i="3" s="1"/>
  <c r="E91" i="3"/>
  <c r="K100" i="3"/>
  <c r="J100" i="3"/>
  <c r="F100" i="3"/>
  <c r="E100" i="3"/>
  <c r="K109" i="3"/>
  <c r="J109" i="3"/>
  <c r="F109" i="3"/>
  <c r="E109" i="3"/>
  <c r="K45" i="3"/>
  <c r="J45" i="3"/>
  <c r="F45" i="3"/>
  <c r="E45" i="3"/>
  <c r="K110" i="3"/>
  <c r="J110" i="3"/>
  <c r="F110" i="3"/>
  <c r="E110" i="3"/>
  <c r="K72" i="3"/>
  <c r="J72" i="3"/>
  <c r="F72" i="3"/>
  <c r="E72" i="3"/>
  <c r="K55" i="3"/>
  <c r="J55" i="3"/>
  <c r="F55" i="3"/>
  <c r="G55" i="3" s="1"/>
  <c r="E55" i="3"/>
  <c r="K16" i="3"/>
  <c r="J16" i="3"/>
  <c r="F16" i="3"/>
  <c r="E16" i="3"/>
  <c r="K53" i="3"/>
  <c r="J53" i="3"/>
  <c r="F53" i="3"/>
  <c r="E53" i="3"/>
  <c r="K54" i="3"/>
  <c r="J54" i="3"/>
  <c r="F54" i="3"/>
  <c r="E54" i="3"/>
  <c r="K82" i="3"/>
  <c r="J82" i="3"/>
  <c r="F82" i="3"/>
  <c r="E82" i="3"/>
  <c r="K56" i="3"/>
  <c r="J56" i="3"/>
  <c r="F56" i="3"/>
  <c r="E56" i="3"/>
  <c r="K63" i="3"/>
  <c r="J63" i="3"/>
  <c r="F63" i="3"/>
  <c r="G63" i="3" s="1"/>
  <c r="E63" i="3"/>
  <c r="K66" i="3"/>
  <c r="J66" i="3"/>
  <c r="F66" i="3"/>
  <c r="E66" i="3"/>
  <c r="K59" i="3"/>
  <c r="J59" i="3"/>
  <c r="F59" i="3"/>
  <c r="E59" i="3"/>
  <c r="K90" i="3"/>
  <c r="J90" i="3"/>
  <c r="F90" i="3"/>
  <c r="E90" i="3"/>
  <c r="K79" i="3"/>
  <c r="J79" i="3"/>
  <c r="F79" i="3"/>
  <c r="E79" i="3"/>
  <c r="K50" i="3"/>
  <c r="J50" i="3"/>
  <c r="F50" i="3"/>
  <c r="E50" i="3"/>
  <c r="K114" i="3"/>
  <c r="J114" i="3"/>
  <c r="F114" i="3"/>
  <c r="E114" i="3"/>
  <c r="K108" i="3"/>
  <c r="J108" i="3"/>
  <c r="F108" i="3"/>
  <c r="E108" i="3"/>
  <c r="K107" i="3"/>
  <c r="J107" i="3"/>
  <c r="F107" i="3"/>
  <c r="G107" i="3" s="1"/>
  <c r="E107" i="3"/>
  <c r="K31" i="3"/>
  <c r="J31" i="3"/>
  <c r="F31" i="3"/>
  <c r="E31" i="3"/>
  <c r="K75" i="3"/>
  <c r="J75" i="3"/>
  <c r="F75" i="3"/>
  <c r="E75" i="3"/>
  <c r="K69" i="3"/>
  <c r="J69" i="3"/>
  <c r="F69" i="3"/>
  <c r="E69" i="3"/>
  <c r="K37" i="3"/>
  <c r="J37" i="3"/>
  <c r="F37" i="3"/>
  <c r="E37" i="3"/>
  <c r="K11" i="3"/>
  <c r="J11" i="3"/>
  <c r="F11" i="3"/>
  <c r="E11" i="3"/>
  <c r="K42" i="3"/>
  <c r="J42" i="3"/>
  <c r="F42" i="3"/>
  <c r="G42" i="3" s="1"/>
  <c r="E42" i="3"/>
  <c r="K76" i="3"/>
  <c r="J76" i="3"/>
  <c r="F76" i="3"/>
  <c r="E76" i="3"/>
  <c r="K112" i="3"/>
  <c r="J112" i="3"/>
  <c r="F112" i="3"/>
  <c r="E112" i="3"/>
  <c r="K64" i="3"/>
  <c r="H64" i="3" s="1"/>
  <c r="J64" i="3"/>
  <c r="F64" i="3"/>
  <c r="E64" i="3"/>
  <c r="K88" i="3"/>
  <c r="J88" i="3"/>
  <c r="F88" i="3"/>
  <c r="E88" i="3"/>
  <c r="K34" i="3"/>
  <c r="J34" i="3"/>
  <c r="F34" i="3"/>
  <c r="E34" i="3"/>
  <c r="K92" i="3"/>
  <c r="J92" i="3"/>
  <c r="F92" i="3"/>
  <c r="E92" i="3"/>
  <c r="K41" i="3"/>
  <c r="J41" i="3"/>
  <c r="F41" i="3"/>
  <c r="E41" i="3"/>
  <c r="K43" i="3"/>
  <c r="J43" i="3"/>
  <c r="F43" i="3"/>
  <c r="E43" i="3"/>
  <c r="K51" i="3"/>
  <c r="J51" i="3"/>
  <c r="F51" i="3"/>
  <c r="E51" i="3"/>
  <c r="G51" i="3" s="1"/>
  <c r="K57" i="3"/>
  <c r="J57" i="3"/>
  <c r="F57" i="3"/>
  <c r="E57" i="3"/>
  <c r="K104" i="3"/>
  <c r="J104" i="3"/>
  <c r="F104" i="3"/>
  <c r="E104" i="3"/>
  <c r="G104" i="3" s="1"/>
  <c r="K19" i="3"/>
  <c r="J19" i="3"/>
  <c r="F19" i="3"/>
  <c r="E19" i="3"/>
  <c r="K25" i="3"/>
  <c r="J25" i="3"/>
  <c r="F25" i="3"/>
  <c r="E25" i="3"/>
  <c r="K62" i="3"/>
  <c r="J62" i="3"/>
  <c r="F62" i="3"/>
  <c r="E62" i="3"/>
  <c r="G62" i="3" s="1"/>
  <c r="K68" i="3"/>
  <c r="J68" i="3"/>
  <c r="F68" i="3"/>
  <c r="E68" i="3"/>
  <c r="K73" i="3"/>
  <c r="J73" i="3"/>
  <c r="F73" i="3"/>
  <c r="E73" i="3"/>
  <c r="K94" i="3"/>
  <c r="J94" i="3"/>
  <c r="F94" i="3"/>
  <c r="E94" i="3"/>
  <c r="K47" i="3"/>
  <c r="J47" i="3"/>
  <c r="F47" i="3"/>
  <c r="E47" i="3"/>
  <c r="K97" i="3"/>
  <c r="J97" i="3"/>
  <c r="H97" i="3" s="1"/>
  <c r="F97" i="3"/>
  <c r="E97" i="3"/>
  <c r="K60" i="3"/>
  <c r="J60" i="3"/>
  <c r="F60" i="3"/>
  <c r="E60" i="3"/>
  <c r="K105" i="3"/>
  <c r="J105" i="3"/>
  <c r="F105" i="3"/>
  <c r="E105" i="3"/>
  <c r="K67" i="3"/>
  <c r="J67" i="3"/>
  <c r="F67" i="3"/>
  <c r="E67" i="3"/>
  <c r="G67" i="3" s="1"/>
  <c r="K106" i="3"/>
  <c r="J106" i="3"/>
  <c r="F106" i="3"/>
  <c r="E106" i="3"/>
  <c r="K39" i="3"/>
  <c r="J39" i="3"/>
  <c r="F39" i="3"/>
  <c r="E39" i="3"/>
  <c r="K22" i="3"/>
  <c r="J22" i="3"/>
  <c r="F22" i="3"/>
  <c r="E22" i="3"/>
  <c r="K77" i="3"/>
  <c r="J77" i="3"/>
  <c r="F77" i="3"/>
  <c r="E77" i="3"/>
  <c r="K29" i="3"/>
  <c r="J29" i="3"/>
  <c r="F29" i="3"/>
  <c r="E29" i="3"/>
  <c r="K17" i="3"/>
  <c r="J17" i="3"/>
  <c r="F17" i="3"/>
  <c r="E17" i="3"/>
  <c r="F10" i="3"/>
  <c r="E10" i="3"/>
  <c r="F8" i="3"/>
  <c r="F7" i="3"/>
  <c r="F6" i="3"/>
  <c r="F5" i="3"/>
  <c r="F4" i="3"/>
  <c r="F13" i="2"/>
  <c r="E13" i="2"/>
  <c r="F12" i="2"/>
  <c r="E12" i="2"/>
  <c r="F11" i="2"/>
  <c r="E11" i="2"/>
  <c r="F10" i="2"/>
  <c r="E10" i="2"/>
  <c r="F8" i="2"/>
  <c r="F7" i="2"/>
  <c r="F6" i="2"/>
  <c r="F5" i="2"/>
  <c r="F4" i="2"/>
  <c r="AG159" i="1"/>
  <c r="AF159" i="1"/>
  <c r="AE159" i="1"/>
  <c r="D159" i="1" s="1"/>
  <c r="AD159" i="1"/>
  <c r="H159" i="1"/>
  <c r="G159" i="1"/>
  <c r="AG158" i="1"/>
  <c r="AF158" i="1"/>
  <c r="AE158" i="1"/>
  <c r="AD158" i="1"/>
  <c r="H158" i="1"/>
  <c r="G158" i="1"/>
  <c r="M158" i="1" s="1"/>
  <c r="D158" i="1"/>
  <c r="AG157" i="1"/>
  <c r="AF157" i="1"/>
  <c r="AE157" i="1"/>
  <c r="D157" i="1" s="1"/>
  <c r="AD157" i="1"/>
  <c r="H157" i="1"/>
  <c r="M157" i="1" s="1"/>
  <c r="G157" i="1"/>
  <c r="AG156" i="1"/>
  <c r="AF156" i="1"/>
  <c r="AE156" i="1"/>
  <c r="D156" i="1" s="1"/>
  <c r="AD156" i="1"/>
  <c r="K156" i="1" s="1"/>
  <c r="M156" i="1"/>
  <c r="J156" i="1"/>
  <c r="H156" i="1"/>
  <c r="G156" i="1"/>
  <c r="AG155" i="1"/>
  <c r="AF155" i="1"/>
  <c r="AE155" i="1"/>
  <c r="AD155" i="1"/>
  <c r="H155" i="1"/>
  <c r="J155" i="1" s="1"/>
  <c r="G155" i="1"/>
  <c r="AG154" i="1"/>
  <c r="AF154" i="1"/>
  <c r="AE154" i="1"/>
  <c r="AD154" i="1"/>
  <c r="H154" i="1"/>
  <c r="M154" i="1" s="1"/>
  <c r="G154" i="1"/>
  <c r="J154" i="1" s="1"/>
  <c r="AG153" i="1"/>
  <c r="AF153" i="1"/>
  <c r="AE153" i="1"/>
  <c r="AD153" i="1"/>
  <c r="H153" i="1"/>
  <c r="G153" i="1"/>
  <c r="AG149" i="1"/>
  <c r="AF149" i="1"/>
  <c r="AE149" i="1"/>
  <c r="AD149" i="1"/>
  <c r="H149" i="1"/>
  <c r="M149" i="1" s="1"/>
  <c r="G149" i="1"/>
  <c r="E149" i="1" s="1"/>
  <c r="AG148" i="1"/>
  <c r="AF148" i="1"/>
  <c r="AE148" i="1"/>
  <c r="AD148" i="1"/>
  <c r="H148" i="1"/>
  <c r="M148" i="1" s="1"/>
  <c r="G148" i="1"/>
  <c r="AG147" i="1"/>
  <c r="AF147" i="1"/>
  <c r="AE147" i="1"/>
  <c r="D147" i="1" s="1"/>
  <c r="AD147" i="1"/>
  <c r="H147" i="1"/>
  <c r="J147" i="1" s="1"/>
  <c r="G147" i="1"/>
  <c r="AG146" i="1"/>
  <c r="AF146" i="1"/>
  <c r="AE146" i="1"/>
  <c r="AD146" i="1"/>
  <c r="H146" i="1"/>
  <c r="G146" i="1"/>
  <c r="D146" i="1"/>
  <c r="AG145" i="1"/>
  <c r="AF145" i="1"/>
  <c r="AE145" i="1"/>
  <c r="K145" i="1" s="1"/>
  <c r="AD145" i="1"/>
  <c r="H145" i="1"/>
  <c r="G145" i="1"/>
  <c r="AG144" i="1"/>
  <c r="AF144" i="1"/>
  <c r="AE144" i="1"/>
  <c r="D144" i="1" s="1"/>
  <c r="AD144" i="1"/>
  <c r="H144" i="1"/>
  <c r="E144" i="1" s="1"/>
  <c r="G144" i="1"/>
  <c r="AG140" i="1"/>
  <c r="E140" i="1" s="1"/>
  <c r="AF140" i="1"/>
  <c r="AE140" i="1"/>
  <c r="AD140" i="1"/>
  <c r="H140" i="1"/>
  <c r="G140" i="1"/>
  <c r="D140" i="1"/>
  <c r="AG139" i="1"/>
  <c r="AF139" i="1"/>
  <c r="E139" i="1" s="1"/>
  <c r="AE139" i="1"/>
  <c r="D139" i="1" s="1"/>
  <c r="AD139" i="1"/>
  <c r="H139" i="1"/>
  <c r="M139" i="1" s="1"/>
  <c r="G139" i="1"/>
  <c r="J139" i="1" s="1"/>
  <c r="AG138" i="1"/>
  <c r="AF138" i="1"/>
  <c r="AE138" i="1"/>
  <c r="D138" i="1" s="1"/>
  <c r="AD138" i="1"/>
  <c r="H138" i="1"/>
  <c r="M138" i="1" s="1"/>
  <c r="G138" i="1"/>
  <c r="AG137" i="1"/>
  <c r="AF137" i="1"/>
  <c r="AE137" i="1"/>
  <c r="AD137" i="1"/>
  <c r="H137" i="1"/>
  <c r="J137" i="1" s="1"/>
  <c r="G137" i="1"/>
  <c r="AG136" i="1"/>
  <c r="AF136" i="1"/>
  <c r="AE136" i="1"/>
  <c r="AD136" i="1"/>
  <c r="M136" i="1"/>
  <c r="H136" i="1"/>
  <c r="G136" i="1"/>
  <c r="J136" i="1" s="1"/>
  <c r="AG135" i="1"/>
  <c r="AF135" i="1"/>
  <c r="AE135" i="1"/>
  <c r="AD135" i="1"/>
  <c r="H135" i="1"/>
  <c r="J135" i="1" s="1"/>
  <c r="G135" i="1"/>
  <c r="AG131" i="1"/>
  <c r="AF131" i="1"/>
  <c r="AE131" i="1"/>
  <c r="AD131" i="1"/>
  <c r="D131" i="1" s="1"/>
  <c r="H131" i="1"/>
  <c r="M131" i="1" s="1"/>
  <c r="G131" i="1"/>
  <c r="E131" i="1" s="1"/>
  <c r="AG130" i="1"/>
  <c r="AF130" i="1"/>
  <c r="AE130" i="1"/>
  <c r="AD130" i="1"/>
  <c r="H130" i="1"/>
  <c r="G130" i="1"/>
  <c r="AG129" i="1"/>
  <c r="AF129" i="1"/>
  <c r="AE129" i="1"/>
  <c r="AD129" i="1"/>
  <c r="H129" i="1"/>
  <c r="K129" i="1" s="1"/>
  <c r="G129" i="1"/>
  <c r="D129" i="1"/>
  <c r="AG128" i="1"/>
  <c r="AF128" i="1"/>
  <c r="AE128" i="1"/>
  <c r="D128" i="1" s="1"/>
  <c r="AD128" i="1"/>
  <c r="H128" i="1"/>
  <c r="J128" i="1" s="1"/>
  <c r="G128" i="1"/>
  <c r="AG127" i="1"/>
  <c r="AF127" i="1"/>
  <c r="AE127" i="1"/>
  <c r="D127" i="1" s="1"/>
  <c r="AD127" i="1"/>
  <c r="H127" i="1"/>
  <c r="E127" i="1" s="1"/>
  <c r="G127" i="1"/>
  <c r="AG126" i="1"/>
  <c r="AF126" i="1"/>
  <c r="AE126" i="1"/>
  <c r="AD126" i="1"/>
  <c r="H126" i="1"/>
  <c r="G126" i="1"/>
  <c r="D126" i="1"/>
  <c r="AG122" i="1"/>
  <c r="AF122" i="1"/>
  <c r="AE122" i="1"/>
  <c r="D122" i="1" s="1"/>
  <c r="AD122" i="1"/>
  <c r="H122" i="1"/>
  <c r="G122" i="1"/>
  <c r="AG121" i="1"/>
  <c r="AF121" i="1"/>
  <c r="AE121" i="1"/>
  <c r="D121" i="1" s="1"/>
  <c r="AD121" i="1"/>
  <c r="H121" i="1"/>
  <c r="E121" i="1" s="1"/>
  <c r="G121" i="1"/>
  <c r="AG120" i="1"/>
  <c r="AF120" i="1"/>
  <c r="AE120" i="1"/>
  <c r="D120" i="1" s="1"/>
  <c r="AD120" i="1"/>
  <c r="H120" i="1"/>
  <c r="M120" i="1" s="1"/>
  <c r="G120" i="1"/>
  <c r="AG119" i="1"/>
  <c r="AF119" i="1"/>
  <c r="AE119" i="1"/>
  <c r="AD119" i="1"/>
  <c r="H119" i="1"/>
  <c r="J119" i="1" s="1"/>
  <c r="G119" i="1"/>
  <c r="AG118" i="1"/>
  <c r="AF118" i="1"/>
  <c r="AE118" i="1"/>
  <c r="K118" i="1" s="1"/>
  <c r="AD118" i="1"/>
  <c r="M118" i="1"/>
  <c r="H118" i="1"/>
  <c r="G118" i="1"/>
  <c r="AG117" i="1"/>
  <c r="AF117" i="1"/>
  <c r="AE117" i="1"/>
  <c r="AD117" i="1"/>
  <c r="H117" i="1"/>
  <c r="J117" i="1" s="1"/>
  <c r="G117" i="1"/>
  <c r="AG116" i="1"/>
  <c r="AF116" i="1"/>
  <c r="AE116" i="1"/>
  <c r="D116" i="1" s="1"/>
  <c r="AD116" i="1"/>
  <c r="H116" i="1"/>
  <c r="J116" i="1" s="1"/>
  <c r="G116" i="1"/>
  <c r="E116" i="1"/>
  <c r="AG112" i="1"/>
  <c r="AF112" i="1"/>
  <c r="AE112" i="1"/>
  <c r="K112" i="1" s="1"/>
  <c r="AD112" i="1"/>
  <c r="H112" i="1"/>
  <c r="J112" i="1" s="1"/>
  <c r="G112" i="1"/>
  <c r="AG111" i="1"/>
  <c r="AF111" i="1"/>
  <c r="AE111" i="1"/>
  <c r="D111" i="1" s="1"/>
  <c r="AD111" i="1"/>
  <c r="H111" i="1"/>
  <c r="J111" i="1" s="1"/>
  <c r="G111" i="1"/>
  <c r="AG110" i="1"/>
  <c r="AF110" i="1"/>
  <c r="AE110" i="1"/>
  <c r="D110" i="1" s="1"/>
  <c r="AD110" i="1"/>
  <c r="H110" i="1"/>
  <c r="G110" i="1"/>
  <c r="AG109" i="1"/>
  <c r="AF109" i="1"/>
  <c r="AE109" i="1"/>
  <c r="D109" i="1" s="1"/>
  <c r="AD109" i="1"/>
  <c r="H109" i="1"/>
  <c r="G109" i="1"/>
  <c r="AG108" i="1"/>
  <c r="AF108" i="1"/>
  <c r="AE108" i="1"/>
  <c r="D108" i="1" s="1"/>
  <c r="AD108" i="1"/>
  <c r="H108" i="1"/>
  <c r="G108" i="1"/>
  <c r="AG107" i="1"/>
  <c r="AF107" i="1"/>
  <c r="AE107" i="1"/>
  <c r="AD107" i="1"/>
  <c r="H107" i="1"/>
  <c r="J107" i="1" s="1"/>
  <c r="G107" i="1"/>
  <c r="AG106" i="1"/>
  <c r="AF106" i="1"/>
  <c r="AE106" i="1"/>
  <c r="AD106" i="1"/>
  <c r="H106" i="1"/>
  <c r="G106" i="1"/>
  <c r="AG102" i="1"/>
  <c r="AF102" i="1"/>
  <c r="AE102" i="1"/>
  <c r="AD102" i="1"/>
  <c r="H102" i="1"/>
  <c r="G102" i="1"/>
  <c r="AG101" i="1"/>
  <c r="AF101" i="1"/>
  <c r="AE101" i="1"/>
  <c r="AD101" i="1"/>
  <c r="H101" i="1"/>
  <c r="M101" i="1" s="1"/>
  <c r="G101" i="1"/>
  <c r="AG100" i="1"/>
  <c r="AF100" i="1"/>
  <c r="AE100" i="1"/>
  <c r="D100" i="1" s="1"/>
  <c r="AD100" i="1"/>
  <c r="H100" i="1"/>
  <c r="M100" i="1" s="1"/>
  <c r="G100" i="1"/>
  <c r="AG99" i="1"/>
  <c r="AF99" i="1"/>
  <c r="AE99" i="1"/>
  <c r="D99" i="1" s="1"/>
  <c r="AD99" i="1"/>
  <c r="H99" i="1"/>
  <c r="G99" i="1"/>
  <c r="AG98" i="1"/>
  <c r="AF98" i="1"/>
  <c r="AE98" i="1"/>
  <c r="AD98" i="1"/>
  <c r="H98" i="1"/>
  <c r="J98" i="1" s="1"/>
  <c r="G98" i="1"/>
  <c r="AG97" i="1"/>
  <c r="AF97" i="1"/>
  <c r="AE97" i="1"/>
  <c r="D97" i="1" s="1"/>
  <c r="AD97" i="1"/>
  <c r="H97" i="1"/>
  <c r="G97" i="1"/>
  <c r="AG96" i="1"/>
  <c r="AF96" i="1"/>
  <c r="AE96" i="1"/>
  <c r="D96" i="1" s="1"/>
  <c r="AD96" i="1"/>
  <c r="H96" i="1"/>
  <c r="G96" i="1"/>
  <c r="AG95" i="1"/>
  <c r="AF95" i="1"/>
  <c r="AE95" i="1"/>
  <c r="AD95" i="1"/>
  <c r="H95" i="1"/>
  <c r="M95" i="1" s="1"/>
  <c r="G95" i="1"/>
  <c r="AG91" i="1"/>
  <c r="AF91" i="1"/>
  <c r="AE91" i="1"/>
  <c r="D91" i="1" s="1"/>
  <c r="AD91" i="1"/>
  <c r="H91" i="1"/>
  <c r="M91" i="1" s="1"/>
  <c r="G91" i="1"/>
  <c r="AG90" i="1"/>
  <c r="AF90" i="1"/>
  <c r="AE90" i="1"/>
  <c r="K90" i="1" s="1"/>
  <c r="AD90" i="1"/>
  <c r="M90" i="1"/>
  <c r="H90" i="1"/>
  <c r="J90" i="1" s="1"/>
  <c r="G90" i="1"/>
  <c r="AG89" i="1"/>
  <c r="AF89" i="1"/>
  <c r="AE89" i="1"/>
  <c r="AD89" i="1"/>
  <c r="H89" i="1"/>
  <c r="J89" i="1" s="1"/>
  <c r="G89" i="1"/>
  <c r="AG88" i="1"/>
  <c r="AF88" i="1"/>
  <c r="AE88" i="1"/>
  <c r="AD88" i="1"/>
  <c r="H88" i="1"/>
  <c r="M88" i="1" s="1"/>
  <c r="G88" i="1"/>
  <c r="AG87" i="1"/>
  <c r="AF87" i="1"/>
  <c r="AE87" i="1"/>
  <c r="AD87" i="1"/>
  <c r="H87" i="1"/>
  <c r="G87" i="1"/>
  <c r="AG86" i="1"/>
  <c r="AF86" i="1"/>
  <c r="AE86" i="1"/>
  <c r="AD86" i="1"/>
  <c r="H86" i="1"/>
  <c r="M86" i="1" s="1"/>
  <c r="G86" i="1"/>
  <c r="AG85" i="1"/>
  <c r="AF85" i="1"/>
  <c r="AE85" i="1"/>
  <c r="D85" i="1" s="1"/>
  <c r="AD85" i="1"/>
  <c r="H85" i="1"/>
  <c r="G85" i="1"/>
  <c r="AG84" i="1"/>
  <c r="AF84" i="1"/>
  <c r="AE84" i="1"/>
  <c r="D84" i="1" s="1"/>
  <c r="AD84" i="1"/>
  <c r="H84" i="1"/>
  <c r="G84" i="1"/>
  <c r="AG80" i="1"/>
  <c r="AF80" i="1"/>
  <c r="AE80" i="1"/>
  <c r="AD80" i="1"/>
  <c r="H80" i="1"/>
  <c r="J80" i="1" s="1"/>
  <c r="G80" i="1"/>
  <c r="AG79" i="1"/>
  <c r="AF79" i="1"/>
  <c r="AE79" i="1"/>
  <c r="D79" i="1" s="1"/>
  <c r="AD79" i="1"/>
  <c r="H79" i="1"/>
  <c r="G79" i="1"/>
  <c r="M79" i="1" s="1"/>
  <c r="AG78" i="1"/>
  <c r="AF78" i="1"/>
  <c r="AE78" i="1"/>
  <c r="D78" i="1" s="1"/>
  <c r="AD78" i="1"/>
  <c r="H78" i="1"/>
  <c r="G78" i="1"/>
  <c r="AG77" i="1"/>
  <c r="AF77" i="1"/>
  <c r="AE77" i="1"/>
  <c r="AD77" i="1"/>
  <c r="H77" i="1"/>
  <c r="M77" i="1" s="1"/>
  <c r="G77" i="1"/>
  <c r="AG73" i="1"/>
  <c r="AF73" i="1"/>
  <c r="AE73" i="1"/>
  <c r="AD73" i="1"/>
  <c r="H73" i="1"/>
  <c r="M73" i="1" s="1"/>
  <c r="G73" i="1"/>
  <c r="D73" i="1"/>
  <c r="AG72" i="1"/>
  <c r="AF72" i="1"/>
  <c r="AE72" i="1"/>
  <c r="AD72" i="1"/>
  <c r="D72" i="1" s="1"/>
  <c r="H72" i="1"/>
  <c r="J72" i="1" s="1"/>
  <c r="G72" i="1"/>
  <c r="AG71" i="1"/>
  <c r="AF71" i="1"/>
  <c r="AE71" i="1"/>
  <c r="AD71" i="1"/>
  <c r="H71" i="1"/>
  <c r="J71" i="1" s="1"/>
  <c r="G71" i="1"/>
  <c r="AG70" i="1"/>
  <c r="AF70" i="1"/>
  <c r="AE70" i="1"/>
  <c r="AD70" i="1"/>
  <c r="H70" i="1"/>
  <c r="M70" i="1" s="1"/>
  <c r="G70" i="1"/>
  <c r="AG69" i="1"/>
  <c r="AF69" i="1"/>
  <c r="AE69" i="1"/>
  <c r="AD69" i="1"/>
  <c r="H69" i="1"/>
  <c r="G69" i="1"/>
  <c r="AG68" i="1"/>
  <c r="AF68" i="1"/>
  <c r="AE68" i="1"/>
  <c r="AD68" i="1"/>
  <c r="H68" i="1"/>
  <c r="M68" i="1" s="1"/>
  <c r="G68" i="1"/>
  <c r="AG67" i="1"/>
  <c r="AF67" i="1"/>
  <c r="AE67" i="1"/>
  <c r="D67" i="1" s="1"/>
  <c r="AD67" i="1"/>
  <c r="H67" i="1"/>
  <c r="M67" i="1" s="1"/>
  <c r="G67" i="1"/>
  <c r="AG63" i="1"/>
  <c r="AF63" i="1"/>
  <c r="AE63" i="1"/>
  <c r="AD63" i="1"/>
  <c r="H63" i="1"/>
  <c r="G63" i="1"/>
  <c r="J63" i="1" s="1"/>
  <c r="D63" i="1"/>
  <c r="AG62" i="1"/>
  <c r="E62" i="1" s="1"/>
  <c r="AF62" i="1"/>
  <c r="AE62" i="1"/>
  <c r="K62" i="1" s="1"/>
  <c r="AD62" i="1"/>
  <c r="H62" i="1"/>
  <c r="J62" i="1" s="1"/>
  <c r="G62" i="1"/>
  <c r="AG61" i="1"/>
  <c r="AF61" i="1"/>
  <c r="AE61" i="1"/>
  <c r="AD61" i="1"/>
  <c r="H61" i="1"/>
  <c r="G61" i="1"/>
  <c r="D61" i="1"/>
  <c r="AG60" i="1"/>
  <c r="E60" i="1" s="1"/>
  <c r="AF60" i="1"/>
  <c r="AE60" i="1"/>
  <c r="D60" i="1" s="1"/>
  <c r="AD60" i="1"/>
  <c r="H60" i="1"/>
  <c r="G60" i="1"/>
  <c r="M60" i="1" s="1"/>
  <c r="AG59" i="1"/>
  <c r="AF59" i="1"/>
  <c r="AE59" i="1"/>
  <c r="AD59" i="1"/>
  <c r="H59" i="1"/>
  <c r="M59" i="1" s="1"/>
  <c r="G59" i="1"/>
  <c r="J59" i="1" s="1"/>
  <c r="AG58" i="1"/>
  <c r="AF58" i="1"/>
  <c r="AE58" i="1"/>
  <c r="D58" i="1" s="1"/>
  <c r="AD58" i="1"/>
  <c r="K58" i="1" s="1"/>
  <c r="M58" i="1"/>
  <c r="J58" i="1"/>
  <c r="H58" i="1"/>
  <c r="G58" i="1"/>
  <c r="AG57" i="1"/>
  <c r="AF57" i="1"/>
  <c r="AE57" i="1"/>
  <c r="K57" i="1" s="1"/>
  <c r="AD57" i="1"/>
  <c r="H57" i="1"/>
  <c r="J57" i="1" s="1"/>
  <c r="G57" i="1"/>
  <c r="AG56" i="1"/>
  <c r="AF56" i="1"/>
  <c r="AE56" i="1"/>
  <c r="AD56" i="1"/>
  <c r="H56" i="1"/>
  <c r="J56" i="1" s="1"/>
  <c r="G56" i="1"/>
  <c r="AG52" i="1"/>
  <c r="AF52" i="1"/>
  <c r="AE52" i="1"/>
  <c r="AD52" i="1"/>
  <c r="H52" i="1"/>
  <c r="M52" i="1" s="1"/>
  <c r="G52" i="1"/>
  <c r="AG51" i="1"/>
  <c r="AF51" i="1"/>
  <c r="AE51" i="1"/>
  <c r="AD51" i="1"/>
  <c r="H51" i="1"/>
  <c r="G51" i="1"/>
  <c r="AG50" i="1"/>
  <c r="AF50" i="1"/>
  <c r="AE50" i="1"/>
  <c r="AD50" i="1"/>
  <c r="M50" i="1"/>
  <c r="H50" i="1"/>
  <c r="J50" i="1" s="1"/>
  <c r="G50" i="1"/>
  <c r="AG49" i="1"/>
  <c r="AF49" i="1"/>
  <c r="AE49" i="1"/>
  <c r="D49" i="1" s="1"/>
  <c r="AD49" i="1"/>
  <c r="H49" i="1"/>
  <c r="M49" i="1" s="1"/>
  <c r="G49" i="1"/>
  <c r="AG48" i="1"/>
  <c r="AF48" i="1"/>
  <c r="AE48" i="1"/>
  <c r="D48" i="1" s="1"/>
  <c r="AD48" i="1"/>
  <c r="H48" i="1"/>
  <c r="G48" i="1"/>
  <c r="AG47" i="1"/>
  <c r="AF47" i="1"/>
  <c r="AE47" i="1"/>
  <c r="AD47" i="1"/>
  <c r="H47" i="1"/>
  <c r="J47" i="1" s="1"/>
  <c r="G47" i="1"/>
  <c r="AG46" i="1"/>
  <c r="AF46" i="1"/>
  <c r="AE46" i="1"/>
  <c r="D46" i="1" s="1"/>
  <c r="AD46" i="1"/>
  <c r="H46" i="1"/>
  <c r="G46" i="1"/>
  <c r="AG45" i="1"/>
  <c r="AF45" i="1"/>
  <c r="AE45" i="1"/>
  <c r="D45" i="1" s="1"/>
  <c r="AD45" i="1"/>
  <c r="K45" i="1" s="1"/>
  <c r="H45" i="1"/>
  <c r="G45" i="1"/>
  <c r="AG44" i="1"/>
  <c r="E44" i="1" s="1"/>
  <c r="AF44" i="1"/>
  <c r="AE44" i="1"/>
  <c r="AD44" i="1"/>
  <c r="K44" i="1" s="1"/>
  <c r="H44" i="1"/>
  <c r="M44" i="1" s="1"/>
  <c r="G44" i="1"/>
  <c r="AG43" i="1"/>
  <c r="AF43" i="1"/>
  <c r="AE43" i="1"/>
  <c r="D43" i="1" s="1"/>
  <c r="AD43" i="1"/>
  <c r="H43" i="1"/>
  <c r="J43" i="1" s="1"/>
  <c r="G43" i="1"/>
  <c r="AG39" i="1"/>
  <c r="AF39" i="1"/>
  <c r="AE39" i="1"/>
  <c r="AD39" i="1"/>
  <c r="D39" i="1" s="1"/>
  <c r="K39" i="1"/>
  <c r="H39" i="1"/>
  <c r="J39" i="1" s="1"/>
  <c r="G39" i="1"/>
  <c r="AG38" i="1"/>
  <c r="AF38" i="1"/>
  <c r="AE38" i="1"/>
  <c r="AD38" i="1"/>
  <c r="D38" i="1" s="1"/>
  <c r="H38" i="1"/>
  <c r="J38" i="1" s="1"/>
  <c r="G38" i="1"/>
  <c r="AG37" i="1"/>
  <c r="AF37" i="1"/>
  <c r="AE37" i="1"/>
  <c r="AD37" i="1"/>
  <c r="H37" i="1"/>
  <c r="M37" i="1" s="1"/>
  <c r="G37" i="1"/>
  <c r="AG36" i="1"/>
  <c r="AF36" i="1"/>
  <c r="AE36" i="1"/>
  <c r="AD36" i="1"/>
  <c r="H36" i="1"/>
  <c r="G36" i="1"/>
  <c r="AG35" i="1"/>
  <c r="AF35" i="1"/>
  <c r="AE35" i="1"/>
  <c r="AD35" i="1"/>
  <c r="H35" i="1"/>
  <c r="J35" i="1" s="1"/>
  <c r="G35" i="1"/>
  <c r="AG34" i="1"/>
  <c r="AF34" i="1"/>
  <c r="AE34" i="1"/>
  <c r="AD34" i="1"/>
  <c r="H34" i="1"/>
  <c r="M34" i="1" s="1"/>
  <c r="G34" i="1"/>
  <c r="D34" i="1"/>
  <c r="AG33" i="1"/>
  <c r="AF33" i="1"/>
  <c r="AE33" i="1"/>
  <c r="D33" i="1" s="1"/>
  <c r="AD33" i="1"/>
  <c r="H33" i="1"/>
  <c r="G33" i="1"/>
  <c r="AG32" i="1"/>
  <c r="AF32" i="1"/>
  <c r="AE32" i="1"/>
  <c r="K32" i="1" s="1"/>
  <c r="AD32" i="1"/>
  <c r="H32" i="1"/>
  <c r="J32" i="1" s="1"/>
  <c r="G32" i="1"/>
  <c r="AG31" i="1"/>
  <c r="AF31" i="1"/>
  <c r="AE31" i="1"/>
  <c r="D31" i="1" s="1"/>
  <c r="AD31" i="1"/>
  <c r="H31" i="1"/>
  <c r="G31" i="1"/>
  <c r="AG30" i="1"/>
  <c r="E30" i="1" s="1"/>
  <c r="AF30" i="1"/>
  <c r="AE30" i="1"/>
  <c r="D30" i="1" s="1"/>
  <c r="AD30" i="1"/>
  <c r="H30" i="1"/>
  <c r="G30" i="1"/>
  <c r="M30" i="1" s="1"/>
  <c r="AG26" i="1"/>
  <c r="AF26" i="1"/>
  <c r="AE26" i="1"/>
  <c r="AD26" i="1"/>
  <c r="H26" i="1"/>
  <c r="M26" i="1" s="1"/>
  <c r="G26" i="1"/>
  <c r="J26" i="1" s="1"/>
  <c r="AG25" i="1"/>
  <c r="AF25" i="1"/>
  <c r="AE25" i="1"/>
  <c r="AD25" i="1"/>
  <c r="H25" i="1"/>
  <c r="J25" i="1" s="1"/>
  <c r="G25" i="1"/>
  <c r="D25" i="1"/>
  <c r="AG24" i="1"/>
  <c r="AF24" i="1"/>
  <c r="AE24" i="1"/>
  <c r="K24" i="1" s="1"/>
  <c r="AD24" i="1"/>
  <c r="H24" i="1"/>
  <c r="J24" i="1" s="1"/>
  <c r="G24" i="1"/>
  <c r="AG23" i="1"/>
  <c r="AF23" i="1"/>
  <c r="AE23" i="1"/>
  <c r="AD23" i="1"/>
  <c r="H23" i="1"/>
  <c r="J23" i="1" s="1"/>
  <c r="G23" i="1"/>
  <c r="AG22" i="1"/>
  <c r="AF22" i="1"/>
  <c r="AE22" i="1"/>
  <c r="AD22" i="1"/>
  <c r="H22" i="1"/>
  <c r="M22" i="1" s="1"/>
  <c r="G22" i="1"/>
  <c r="AG21" i="1"/>
  <c r="AF21" i="1"/>
  <c r="AE21" i="1"/>
  <c r="AD21" i="1"/>
  <c r="H21" i="1"/>
  <c r="G21" i="1"/>
  <c r="AG20" i="1"/>
  <c r="AF20" i="1"/>
  <c r="AE20" i="1"/>
  <c r="AD20" i="1"/>
  <c r="H20" i="1"/>
  <c r="G20" i="1"/>
  <c r="AG19" i="1"/>
  <c r="AF19" i="1"/>
  <c r="AE19" i="1"/>
  <c r="AD19" i="1"/>
  <c r="H19" i="1"/>
  <c r="M19" i="1" s="1"/>
  <c r="G19" i="1"/>
  <c r="D19" i="1"/>
  <c r="AG18" i="1"/>
  <c r="AF18" i="1"/>
  <c r="AE18" i="1"/>
  <c r="D18" i="1" s="1"/>
  <c r="AD18" i="1"/>
  <c r="H18" i="1"/>
  <c r="G18" i="1"/>
  <c r="AG17" i="1"/>
  <c r="AF17" i="1"/>
  <c r="AE17" i="1"/>
  <c r="AD17" i="1"/>
  <c r="H17" i="1"/>
  <c r="J17" i="1" s="1"/>
  <c r="G17" i="1"/>
  <c r="M17" i="1" s="1"/>
  <c r="AG16" i="1"/>
  <c r="AF16" i="1"/>
  <c r="AE16" i="1"/>
  <c r="D16" i="1" s="1"/>
  <c r="AD16" i="1"/>
  <c r="H16" i="1"/>
  <c r="G16" i="1"/>
  <c r="M16" i="1" s="1"/>
  <c r="AG15" i="1"/>
  <c r="AF15" i="1"/>
  <c r="AE15" i="1"/>
  <c r="D15" i="1" s="1"/>
  <c r="AD15" i="1"/>
  <c r="H15" i="1"/>
  <c r="E15" i="1" s="1"/>
  <c r="G15" i="1"/>
  <c r="M15" i="1" s="1"/>
  <c r="M13" i="1"/>
  <c r="H13" i="1"/>
  <c r="G13" i="1"/>
  <c r="M12" i="1"/>
  <c r="H12" i="1"/>
  <c r="G12" i="1"/>
  <c r="E12" i="1"/>
  <c r="H3" i="1"/>
  <c r="F3" i="3" s="1"/>
  <c r="AI2" i="1"/>
  <c r="H2" i="1"/>
  <c r="F2" i="3" s="1"/>
  <c r="AI1" i="1"/>
  <c r="H41" i="3" l="1"/>
  <c r="G30" i="3"/>
  <c r="G79" i="3"/>
  <c r="G14" i="3"/>
  <c r="G29" i="3"/>
  <c r="G19" i="3"/>
  <c r="G60" i="3"/>
  <c r="G20" i="3"/>
  <c r="G77" i="3"/>
  <c r="K48" i="1"/>
  <c r="E50" i="1"/>
  <c r="E78" i="1"/>
  <c r="E96" i="1"/>
  <c r="M110" i="1"/>
  <c r="M116" i="1"/>
  <c r="J118" i="1"/>
  <c r="E24" i="1"/>
  <c r="D36" i="1"/>
  <c r="M62" i="1"/>
  <c r="E70" i="1"/>
  <c r="K72" i="1"/>
  <c r="J77" i="1"/>
  <c r="E80" i="1"/>
  <c r="K116" i="1"/>
  <c r="K148" i="1"/>
  <c r="G11" i="3"/>
  <c r="G66" i="3"/>
  <c r="G27" i="3"/>
  <c r="G13" i="3"/>
  <c r="E49" i="6"/>
  <c r="E20" i="1"/>
  <c r="E101" i="1"/>
  <c r="E19" i="6"/>
  <c r="D20" i="1"/>
  <c r="D22" i="1"/>
  <c r="D24" i="1"/>
  <c r="M33" i="1"/>
  <c r="E69" i="1"/>
  <c r="E71" i="1"/>
  <c r="E91" i="1"/>
  <c r="D118" i="1"/>
  <c r="M137" i="1"/>
  <c r="E159" i="1"/>
  <c r="E122" i="1"/>
  <c r="K147" i="1"/>
  <c r="E35" i="1"/>
  <c r="E45" i="1"/>
  <c r="D50" i="1"/>
  <c r="D52" i="1"/>
  <c r="D69" i="1"/>
  <c r="J95" i="1"/>
  <c r="M107" i="1"/>
  <c r="M109" i="1"/>
  <c r="E117" i="1"/>
  <c r="G114" i="3"/>
  <c r="G90" i="3"/>
  <c r="H93" i="3"/>
  <c r="H12" i="3"/>
  <c r="H113" i="3"/>
  <c r="G46" i="3"/>
  <c r="H89" i="3"/>
  <c r="G15" i="3"/>
  <c r="E26" i="1"/>
  <c r="E57" i="1"/>
  <c r="M61" i="1"/>
  <c r="J73" i="1"/>
  <c r="M78" i="1"/>
  <c r="E88" i="1"/>
  <c r="D90" i="1"/>
  <c r="K97" i="1"/>
  <c r="E146" i="1"/>
  <c r="E87" i="1"/>
  <c r="E89" i="1"/>
  <c r="J101" i="1"/>
  <c r="M121" i="1"/>
  <c r="G50" i="3"/>
  <c r="G23" i="3"/>
  <c r="E37" i="1"/>
  <c r="E56" i="1"/>
  <c r="J68" i="1"/>
  <c r="K121" i="1"/>
  <c r="E126" i="1"/>
  <c r="M39" i="1"/>
  <c r="E51" i="1"/>
  <c r="E47" i="1"/>
  <c r="K85" i="1"/>
  <c r="M46" i="1"/>
  <c r="D51" i="1"/>
  <c r="D56" i="1"/>
  <c r="M72" i="1"/>
  <c r="K80" i="1"/>
  <c r="M98" i="1"/>
  <c r="D101" i="1"/>
  <c r="D106" i="1"/>
  <c r="D145" i="1"/>
  <c r="J148" i="1"/>
  <c r="K153" i="1"/>
  <c r="G17" i="3"/>
  <c r="G75" i="3"/>
  <c r="G72" i="3"/>
  <c r="G44" i="3"/>
  <c r="G103" i="3"/>
  <c r="G112" i="3"/>
  <c r="H108" i="3"/>
  <c r="G53" i="3"/>
  <c r="G109" i="3"/>
  <c r="G115" i="3"/>
  <c r="G86" i="3"/>
  <c r="G73" i="3"/>
  <c r="G25" i="3"/>
  <c r="H104" i="3"/>
  <c r="G74" i="3"/>
  <c r="G83" i="3"/>
  <c r="H46" i="3"/>
  <c r="H33" i="3"/>
  <c r="H50" i="3"/>
  <c r="G65" i="3"/>
  <c r="H62" i="3"/>
  <c r="H11" i="3"/>
  <c r="H72" i="3"/>
  <c r="G61" i="3"/>
  <c r="G80" i="3"/>
  <c r="G49" i="3"/>
  <c r="G59" i="3"/>
  <c r="G37" i="3"/>
  <c r="G110" i="3"/>
  <c r="H51" i="3"/>
  <c r="G24" i="3"/>
  <c r="G105" i="3"/>
  <c r="G16" i="3"/>
  <c r="G71" i="3"/>
  <c r="G47" i="3"/>
  <c r="G32" i="3"/>
  <c r="G94" i="3"/>
  <c r="G52" i="3"/>
  <c r="H26" i="3"/>
  <c r="G34" i="3"/>
  <c r="H35" i="3"/>
  <c r="G39" i="3"/>
  <c r="G88" i="3"/>
  <c r="G82" i="3"/>
  <c r="H66" i="3"/>
  <c r="G35" i="3"/>
  <c r="G43" i="3"/>
  <c r="G57" i="3"/>
  <c r="H79" i="3"/>
  <c r="G100" i="3"/>
  <c r="G84" i="3"/>
  <c r="G92" i="3"/>
  <c r="H69" i="3"/>
  <c r="G45" i="3"/>
  <c r="G81" i="3"/>
  <c r="G87" i="3"/>
  <c r="G101" i="3"/>
  <c r="K159" i="1"/>
  <c r="G11" i="4"/>
  <c r="E59" i="6"/>
  <c r="E110" i="6"/>
  <c r="E146" i="6"/>
  <c r="J129" i="1"/>
  <c r="H11" i="4"/>
  <c r="E34" i="6"/>
  <c r="E147" i="6"/>
  <c r="J120" i="1"/>
  <c r="M20" i="1"/>
  <c r="M25" i="1"/>
  <c r="K46" i="1"/>
  <c r="K98" i="1"/>
  <c r="K96" i="1"/>
  <c r="M117" i="1"/>
  <c r="K25" i="1"/>
  <c r="H15" i="3"/>
  <c r="D8" i="4"/>
  <c r="E12" i="4"/>
  <c r="M32" i="1"/>
  <c r="M35" i="1"/>
  <c r="E39" i="1"/>
  <c r="M43" i="1"/>
  <c r="K61" i="1"/>
  <c r="E68" i="1"/>
  <c r="D71" i="1"/>
  <c r="J84" i="1"/>
  <c r="D87" i="1"/>
  <c r="E102" i="1"/>
  <c r="E107" i="1"/>
  <c r="K117" i="1"/>
  <c r="J131" i="1"/>
  <c r="D135" i="1"/>
  <c r="E138" i="1"/>
  <c r="M140" i="1"/>
  <c r="J149" i="1"/>
  <c r="M155" i="1"/>
  <c r="K158" i="1"/>
  <c r="G106" i="3"/>
  <c r="H105" i="3"/>
  <c r="G68" i="3"/>
  <c r="H25" i="3"/>
  <c r="H90" i="3"/>
  <c r="G54" i="3"/>
  <c r="H58" i="3"/>
  <c r="H103" i="3"/>
  <c r="G9" i="4"/>
  <c r="F12" i="4"/>
  <c r="E159" i="6"/>
  <c r="K77" i="1"/>
  <c r="K126" i="1"/>
  <c r="E22" i="1"/>
  <c r="M24" i="1"/>
  <c r="E25" i="1"/>
  <c r="K30" i="1"/>
  <c r="D35" i="1"/>
  <c r="D37" i="1"/>
  <c r="K43" i="1"/>
  <c r="M45" i="1"/>
  <c r="E59" i="1"/>
  <c r="K79" i="1"/>
  <c r="E86" i="1"/>
  <c r="D89" i="1"/>
  <c r="D95" i="1"/>
  <c r="M97" i="1"/>
  <c r="E112" i="1"/>
  <c r="E120" i="1"/>
  <c r="K131" i="1"/>
  <c r="E153" i="1"/>
  <c r="H63" i="3"/>
  <c r="H100" i="3"/>
  <c r="H71" i="3"/>
  <c r="H9" i="4"/>
  <c r="G12" i="4"/>
  <c r="K135" i="1"/>
  <c r="M153" i="1"/>
  <c r="M47" i="1"/>
  <c r="E77" i="1"/>
  <c r="M99" i="1"/>
  <c r="D102" i="1"/>
  <c r="E108" i="1"/>
  <c r="M119" i="1"/>
  <c r="E135" i="1"/>
  <c r="K140" i="1"/>
  <c r="D149" i="1"/>
  <c r="J157" i="1"/>
  <c r="H75" i="3"/>
  <c r="G108" i="3"/>
  <c r="H55" i="3"/>
  <c r="H70" i="3"/>
  <c r="E10" i="4"/>
  <c r="H12" i="4"/>
  <c r="K31" i="1"/>
  <c r="J138" i="1"/>
  <c r="J153" i="1"/>
  <c r="J20" i="1"/>
  <c r="K59" i="1"/>
  <c r="E106" i="1"/>
  <c r="K138" i="1"/>
  <c r="K144" i="1"/>
  <c r="C8" i="4"/>
  <c r="E46" i="6"/>
  <c r="K15" i="1"/>
  <c r="M135" i="1"/>
  <c r="E43" i="1"/>
  <c r="E130" i="1"/>
  <c r="E145" i="1"/>
  <c r="E155" i="1"/>
  <c r="E158" i="1"/>
  <c r="H106" i="3"/>
  <c r="H60" i="3"/>
  <c r="H88" i="3"/>
  <c r="H28" i="3"/>
  <c r="F10" i="4"/>
  <c r="D13" i="4"/>
  <c r="F11" i="4"/>
  <c r="E17" i="1"/>
  <c r="E23" i="1"/>
  <c r="E72" i="1"/>
  <c r="K73" i="1"/>
  <c r="J86" i="1"/>
  <c r="J91" i="1"/>
  <c r="E95" i="1"/>
  <c r="K107" i="1"/>
  <c r="M112" i="1"/>
  <c r="K122" i="1"/>
  <c r="K130" i="1"/>
  <c r="H45" i="3"/>
  <c r="H10" i="4"/>
  <c r="E13" i="4"/>
  <c r="E157" i="6"/>
  <c r="H82" i="3"/>
  <c r="H52" i="3"/>
  <c r="C12" i="4"/>
  <c r="E21" i="1"/>
  <c r="J18" i="1"/>
  <c r="D21" i="1"/>
  <c r="E32" i="1"/>
  <c r="E36" i="1"/>
  <c r="E38" i="1"/>
  <c r="J44" i="1"/>
  <c r="K47" i="1"/>
  <c r="E52" i="1"/>
  <c r="M57" i="1"/>
  <c r="E58" i="1"/>
  <c r="K60" i="1"/>
  <c r="D68" i="1"/>
  <c r="D70" i="1"/>
  <c r="M80" i="1"/>
  <c r="E90" i="1"/>
  <c r="D112" i="1"/>
  <c r="J121" i="1"/>
  <c r="M130" i="1"/>
  <c r="E156" i="1"/>
  <c r="K157" i="1"/>
  <c r="G97" i="3"/>
  <c r="G64" i="3"/>
  <c r="H31" i="3"/>
  <c r="H96" i="3"/>
  <c r="G26" i="3"/>
  <c r="H27" i="3"/>
  <c r="H32" i="3"/>
  <c r="H30" i="3"/>
  <c r="C11" i="4"/>
  <c r="F13" i="4"/>
  <c r="H34" i="3"/>
  <c r="K17" i="1"/>
  <c r="K16" i="1"/>
  <c r="D23" i="1"/>
  <c r="K26" i="1"/>
  <c r="M31" i="1"/>
  <c r="D57" i="1"/>
  <c r="E73" i="1"/>
  <c r="K78" i="1"/>
  <c r="D86" i="1"/>
  <c r="D88" i="1"/>
  <c r="K91" i="1"/>
  <c r="M96" i="1"/>
  <c r="M106" i="1"/>
  <c r="E111" i="1"/>
  <c r="D130" i="1"/>
  <c r="K139" i="1"/>
  <c r="D148" i="1"/>
  <c r="H29" i="3"/>
  <c r="H94" i="3"/>
  <c r="G102" i="3"/>
  <c r="C10" i="4"/>
  <c r="D11" i="4"/>
  <c r="G13" i="4"/>
  <c r="E144" i="6"/>
  <c r="E19" i="1"/>
  <c r="J22" i="1"/>
  <c r="K23" i="1"/>
  <c r="E34" i="1"/>
  <c r="J37" i="1"/>
  <c r="K38" i="1"/>
  <c r="E49" i="1"/>
  <c r="J52" i="1"/>
  <c r="K56" i="1"/>
  <c r="E67" i="1"/>
  <c r="J70" i="1"/>
  <c r="K71" i="1"/>
  <c r="E85" i="1"/>
  <c r="J88" i="1"/>
  <c r="K89" i="1"/>
  <c r="E100" i="1"/>
  <c r="K106" i="1"/>
  <c r="K111" i="1"/>
  <c r="E128" i="1"/>
  <c r="M144" i="1"/>
  <c r="J144" i="1"/>
  <c r="M147" i="1"/>
  <c r="E147" i="1"/>
  <c r="D17" i="1"/>
  <c r="E18" i="1"/>
  <c r="J21" i="1"/>
  <c r="K22" i="1"/>
  <c r="M23" i="1"/>
  <c r="D32" i="1"/>
  <c r="E33" i="1"/>
  <c r="J36" i="1"/>
  <c r="K37" i="1"/>
  <c r="M38" i="1"/>
  <c r="D47" i="1"/>
  <c r="E48" i="1"/>
  <c r="J51" i="1"/>
  <c r="K52" i="1"/>
  <c r="M56" i="1"/>
  <c r="D62" i="1"/>
  <c r="E63" i="1"/>
  <c r="J69" i="1"/>
  <c r="K70" i="1"/>
  <c r="M71" i="1"/>
  <c r="D80" i="1"/>
  <c r="E84" i="1"/>
  <c r="J87" i="1"/>
  <c r="K88" i="1"/>
  <c r="M89" i="1"/>
  <c r="D98" i="1"/>
  <c r="E99" i="1"/>
  <c r="J102" i="1"/>
  <c r="E109" i="1"/>
  <c r="J110" i="1"/>
  <c r="M111" i="1"/>
  <c r="K119" i="1"/>
  <c r="D119" i="1"/>
  <c r="M122" i="1"/>
  <c r="J122" i="1"/>
  <c r="M128" i="1"/>
  <c r="K128" i="1"/>
  <c r="K87" i="1"/>
  <c r="D154" i="1"/>
  <c r="K154" i="1"/>
  <c r="E98" i="1"/>
  <c r="K102" i="1"/>
  <c r="K110" i="1"/>
  <c r="E16" i="1"/>
  <c r="J19" i="1"/>
  <c r="K20" i="1"/>
  <c r="M21" i="1"/>
  <c r="E31" i="1"/>
  <c r="J34" i="1"/>
  <c r="K35" i="1"/>
  <c r="M36" i="1"/>
  <c r="E46" i="1"/>
  <c r="J49" i="1"/>
  <c r="K50" i="1"/>
  <c r="M51" i="1"/>
  <c r="E61" i="1"/>
  <c r="J67" i="1"/>
  <c r="K68" i="1"/>
  <c r="M69" i="1"/>
  <c r="E79" i="1"/>
  <c r="J85" i="1"/>
  <c r="K86" i="1"/>
  <c r="M87" i="1"/>
  <c r="E97" i="1"/>
  <c r="J100" i="1"/>
  <c r="K101" i="1"/>
  <c r="M102" i="1"/>
  <c r="E119" i="1"/>
  <c r="E157" i="1"/>
  <c r="M159" i="1"/>
  <c r="J159" i="1"/>
  <c r="K51" i="1"/>
  <c r="J33" i="1"/>
  <c r="D44" i="1"/>
  <c r="K67" i="1"/>
  <c r="D77" i="1"/>
  <c r="J99" i="1"/>
  <c r="K100" i="1"/>
  <c r="J109" i="1"/>
  <c r="M146" i="1"/>
  <c r="K146" i="1"/>
  <c r="K34" i="1"/>
  <c r="J48" i="1"/>
  <c r="D59" i="1"/>
  <c r="K63" i="1"/>
  <c r="M127" i="1"/>
  <c r="J127" i="1"/>
  <c r="K49" i="1"/>
  <c r="K33" i="1"/>
  <c r="K84" i="1"/>
  <c r="K99" i="1"/>
  <c r="J16" i="1"/>
  <c r="J46" i="1"/>
  <c r="M48" i="1"/>
  <c r="J61" i="1"/>
  <c r="M63" i="1"/>
  <c r="J79" i="1"/>
  <c r="M84" i="1"/>
  <c r="J97" i="1"/>
  <c r="D107" i="1"/>
  <c r="M108" i="1"/>
  <c r="J108" i="1"/>
  <c r="K109" i="1"/>
  <c r="K137" i="1"/>
  <c r="D137" i="1"/>
  <c r="J146" i="1"/>
  <c r="K21" i="1"/>
  <c r="K36" i="1"/>
  <c r="K69" i="1"/>
  <c r="J15" i="1"/>
  <c r="J30" i="1"/>
  <c r="J45" i="1"/>
  <c r="J60" i="1"/>
  <c r="J78" i="1"/>
  <c r="J96" i="1"/>
  <c r="J130" i="1"/>
  <c r="D153" i="1"/>
  <c r="D26" i="1"/>
  <c r="K18" i="1"/>
  <c r="M85" i="1"/>
  <c r="M18" i="1"/>
  <c r="J31" i="1"/>
  <c r="K108" i="1"/>
  <c r="K127" i="1"/>
  <c r="E137" i="1"/>
  <c r="M145" i="1"/>
  <c r="J145" i="1"/>
  <c r="E148" i="1"/>
  <c r="K149" i="1"/>
  <c r="K95" i="1"/>
  <c r="M126" i="1"/>
  <c r="J126" i="1"/>
  <c r="M129" i="1"/>
  <c r="E129" i="1"/>
  <c r="K155" i="1"/>
  <c r="D155" i="1"/>
  <c r="F2" i="2"/>
  <c r="G22" i="3"/>
  <c r="H22" i="3"/>
  <c r="K19" i="1"/>
  <c r="J106" i="1"/>
  <c r="E110" i="1"/>
  <c r="D117" i="1"/>
  <c r="K120" i="1"/>
  <c r="F3" i="2"/>
  <c r="D136" i="1"/>
  <c r="K136" i="1"/>
  <c r="H17" i="3"/>
  <c r="H92" i="3"/>
  <c r="H95" i="3"/>
  <c r="G95" i="3"/>
  <c r="G48" i="3"/>
  <c r="H43" i="3"/>
  <c r="G56" i="3"/>
  <c r="H14" i="3"/>
  <c r="G31" i="3"/>
  <c r="H68" i="3"/>
  <c r="G69" i="3"/>
  <c r="J140" i="1"/>
  <c r="J158" i="1"/>
  <c r="H19" i="3"/>
  <c r="H38" i="3"/>
  <c r="G38" i="3"/>
  <c r="E118" i="1"/>
  <c r="E136" i="1"/>
  <c r="E154" i="1"/>
  <c r="H39" i="3"/>
  <c r="H112" i="3"/>
  <c r="H111" i="3"/>
  <c r="G111" i="3"/>
  <c r="H76" i="3"/>
  <c r="G76" i="3"/>
  <c r="H77" i="3"/>
  <c r="H42" i="3"/>
  <c r="H53" i="3"/>
  <c r="H115" i="3"/>
  <c r="H74" i="3"/>
  <c r="H83" i="3"/>
  <c r="G12" i="3"/>
  <c r="H99" i="3"/>
  <c r="H85" i="3"/>
  <c r="G113" i="3"/>
  <c r="H23" i="3"/>
  <c r="H78" i="3"/>
  <c r="G33" i="3"/>
  <c r="H91" i="3"/>
  <c r="H86" i="3"/>
  <c r="H24" i="3"/>
  <c r="H65" i="3"/>
  <c r="H57" i="3"/>
  <c r="H59" i="3"/>
  <c r="H16" i="3"/>
  <c r="H109" i="3"/>
  <c r="H48" i="3"/>
  <c r="H44" i="3"/>
  <c r="H36" i="3"/>
  <c r="G93" i="3"/>
  <c r="H18" i="3"/>
  <c r="H21" i="3"/>
  <c r="G58" i="3"/>
  <c r="H80" i="3"/>
  <c r="H116" i="3"/>
  <c r="G89" i="3"/>
  <c r="H98" i="3"/>
  <c r="H40" i="3"/>
  <c r="G70" i="3"/>
  <c r="H73" i="3"/>
  <c r="G41" i="3"/>
  <c r="H114" i="3"/>
  <c r="H54" i="3"/>
  <c r="H110" i="3"/>
  <c r="H81" i="3"/>
  <c r="H84" i="3"/>
  <c r="G36" i="3"/>
  <c r="H13" i="3"/>
  <c r="H20" i="3"/>
  <c r="G21" i="3"/>
  <c r="H87" i="3"/>
  <c r="H101" i="3"/>
  <c r="G116" i="3"/>
  <c r="H61" i="3"/>
  <c r="H49" i="3"/>
  <c r="G40" i="3"/>
  <c r="H47" i="3"/>
  <c r="H107" i="3"/>
  <c r="H56" i="3"/>
  <c r="H102" i="3"/>
  <c r="H67" i="3"/>
  <c r="H37" i="3"/>
  <c r="E45" i="6"/>
  <c r="E58" i="6"/>
  <c r="E80" i="6"/>
  <c r="E79" i="6"/>
  <c r="E78" i="6"/>
  <c r="E77" i="6"/>
  <c r="E99" i="6"/>
  <c r="E98" i="6"/>
  <c r="E95" i="6"/>
  <c r="E100" i="6"/>
  <c r="E128" i="6"/>
  <c r="E127" i="6"/>
  <c r="E20" i="6"/>
  <c r="E60" i="6"/>
  <c r="E96" i="6"/>
  <c r="E111" i="6"/>
  <c r="E129" i="6"/>
  <c r="E21" i="6"/>
  <c r="E61" i="6"/>
  <c r="E97" i="6"/>
  <c r="E112" i="6"/>
  <c r="E130" i="6"/>
  <c r="E22" i="6"/>
  <c r="E35" i="6"/>
  <c r="E117" i="6"/>
  <c r="E122" i="6"/>
  <c r="E116" i="6"/>
  <c r="E118" i="6"/>
  <c r="E36" i="6"/>
  <c r="E90" i="6"/>
  <c r="E135" i="6"/>
  <c r="E37" i="6"/>
  <c r="E50" i="6"/>
  <c r="E72" i="6"/>
  <c r="E51" i="6"/>
  <c r="E68" i="6"/>
  <c r="E73" i="6"/>
  <c r="E67" i="6"/>
  <c r="E86" i="6"/>
  <c r="E91" i="6"/>
  <c r="E85" i="6"/>
  <c r="E101" i="6"/>
  <c r="E119" i="6"/>
  <c r="E137" i="6"/>
  <c r="E24" i="6"/>
  <c r="E18" i="6"/>
  <c r="E23" i="6"/>
  <c r="E17" i="6"/>
  <c r="E15" i="6"/>
  <c r="E25" i="6"/>
  <c r="E52" i="6"/>
  <c r="E69" i="6"/>
  <c r="E87" i="6"/>
  <c r="E102" i="6"/>
  <c r="E120" i="6"/>
  <c r="E138" i="6"/>
  <c r="E16" i="6"/>
  <c r="E26" i="6"/>
  <c r="E48" i="6"/>
  <c r="E63" i="6"/>
  <c r="E57" i="6"/>
  <c r="E62" i="6"/>
  <c r="E56" i="6"/>
  <c r="E70" i="6"/>
  <c r="E88" i="6"/>
  <c r="E108" i="6"/>
  <c r="E107" i="6"/>
  <c r="E106" i="6"/>
  <c r="E109" i="6"/>
  <c r="E121" i="6"/>
  <c r="E139" i="6"/>
  <c r="E39" i="6"/>
  <c r="E33" i="6"/>
  <c r="E38" i="6"/>
  <c r="E32" i="6"/>
  <c r="E30" i="6"/>
  <c r="E43" i="6"/>
  <c r="E31" i="6"/>
  <c r="E44" i="6"/>
  <c r="E126" i="6"/>
  <c r="H8" i="4"/>
  <c r="F9" i="4"/>
  <c r="D10" i="4"/>
  <c r="I10" i="4" s="1"/>
  <c r="E136" i="6"/>
  <c r="E145" i="6"/>
  <c r="E154" i="6"/>
  <c r="G10" i="4"/>
  <c r="E11" i="4"/>
  <c r="D12" i="4"/>
  <c r="C13" i="4"/>
  <c r="E8" i="4"/>
  <c r="C9" i="4"/>
  <c r="C14" i="4" s="1"/>
  <c r="E47" i="6"/>
  <c r="E71" i="6"/>
  <c r="E89" i="6"/>
  <c r="E131" i="6"/>
  <c r="E140" i="6"/>
  <c r="E149" i="6"/>
  <c r="E158" i="6"/>
  <c r="F8" i="4"/>
  <c r="G8" i="4"/>
  <c r="E9" i="4"/>
  <c r="E84" i="6"/>
  <c r="E153" i="6"/>
  <c r="C144" i="2" l="1"/>
  <c r="B144" i="2"/>
  <c r="I14" i="4"/>
  <c r="I12" i="4"/>
  <c r="I32" i="4" s="1"/>
  <c r="I11" i="4"/>
  <c r="I30" i="4"/>
  <c r="AF10" i="4"/>
  <c r="H20" i="4"/>
  <c r="C20" i="4"/>
  <c r="F20" i="4"/>
  <c r="E20" i="4"/>
  <c r="C24" i="4"/>
  <c r="C31" i="4"/>
  <c r="C28" i="4"/>
  <c r="C30" i="4"/>
  <c r="C32" i="4"/>
  <c r="I31" i="4"/>
  <c r="AF11" i="4"/>
  <c r="F21" i="4"/>
  <c r="G21" i="4"/>
  <c r="C21" i="4"/>
  <c r="H21" i="4"/>
  <c r="D21" i="4"/>
  <c r="AD7" i="4"/>
  <c r="AF12" i="4"/>
  <c r="F22" i="4"/>
  <c r="C120" i="2"/>
  <c r="C121" i="2"/>
  <c r="B122" i="2"/>
  <c r="C118" i="2"/>
  <c r="B120" i="2"/>
  <c r="B118" i="2"/>
  <c r="C116" i="2"/>
  <c r="B116" i="2"/>
  <c r="B121" i="2"/>
  <c r="C119" i="2"/>
  <c r="B119" i="2"/>
  <c r="C117" i="2"/>
  <c r="C122" i="2"/>
  <c r="B117" i="2"/>
  <c r="C102" i="2"/>
  <c r="C97" i="2"/>
  <c r="B102" i="2"/>
  <c r="B98" i="2"/>
  <c r="C99" i="2"/>
  <c r="C100" i="2"/>
  <c r="B97" i="2"/>
  <c r="B100" i="2"/>
  <c r="C95" i="2"/>
  <c r="B95" i="2"/>
  <c r="C98" i="2"/>
  <c r="C101" i="2"/>
  <c r="C96" i="2"/>
  <c r="B99" i="2"/>
  <c r="B96" i="2"/>
  <c r="B101" i="2"/>
  <c r="I8" i="4"/>
  <c r="C111" i="2"/>
  <c r="C112" i="2"/>
  <c r="C106" i="2"/>
  <c r="C109" i="2"/>
  <c r="C110" i="2"/>
  <c r="B110" i="2"/>
  <c r="C108" i="2"/>
  <c r="B108" i="2"/>
  <c r="B106" i="2"/>
  <c r="B111" i="2"/>
  <c r="B109" i="2"/>
  <c r="C107" i="2"/>
  <c r="B107" i="2"/>
  <c r="B112" i="2"/>
  <c r="C145" i="2"/>
  <c r="C149" i="2"/>
  <c r="B147" i="2"/>
  <c r="B149" i="2"/>
  <c r="C146" i="2"/>
  <c r="B148" i="2"/>
  <c r="B146" i="2"/>
  <c r="B145" i="2"/>
  <c r="B39" i="2"/>
  <c r="B33" i="2"/>
  <c r="B34" i="2"/>
  <c r="B36" i="2"/>
  <c r="C33" i="2"/>
  <c r="C30" i="2"/>
  <c r="B30" i="2"/>
  <c r="C37" i="2"/>
  <c r="B37" i="2"/>
  <c r="C34" i="2"/>
  <c r="C31" i="2"/>
  <c r="B31" i="2"/>
  <c r="C39" i="2"/>
  <c r="C36" i="2"/>
  <c r="C32" i="2"/>
  <c r="B32" i="2"/>
  <c r="C35" i="2"/>
  <c r="B35" i="2"/>
  <c r="B38" i="2"/>
  <c r="C38" i="2"/>
  <c r="G20" i="4"/>
  <c r="G30" i="4"/>
  <c r="H14" i="4"/>
  <c r="H18" i="4"/>
  <c r="B63" i="2"/>
  <c r="B57" i="2"/>
  <c r="B58" i="2"/>
  <c r="C62" i="2"/>
  <c r="C59" i="2"/>
  <c r="B62" i="2"/>
  <c r="B59" i="2"/>
  <c r="C56" i="2"/>
  <c r="B56" i="2"/>
  <c r="C63" i="2"/>
  <c r="C60" i="2"/>
  <c r="B60" i="2"/>
  <c r="C61" i="2"/>
  <c r="C58" i="2"/>
  <c r="C57" i="2"/>
  <c r="B61" i="2"/>
  <c r="C79" i="2"/>
  <c r="B80" i="2"/>
  <c r="C80" i="2"/>
  <c r="B77" i="2"/>
  <c r="C78" i="2"/>
  <c r="B78" i="2"/>
  <c r="B79" i="2"/>
  <c r="C77" i="2"/>
  <c r="AD4" i="4"/>
  <c r="C29" i="4"/>
  <c r="I9" i="4"/>
  <c r="C19" i="4" s="1"/>
  <c r="C148" i="2"/>
  <c r="C138" i="2"/>
  <c r="C139" i="2"/>
  <c r="C136" i="2"/>
  <c r="B139" i="2"/>
  <c r="B140" i="2"/>
  <c r="C135" i="2"/>
  <c r="C137" i="2"/>
  <c r="B135" i="2"/>
  <c r="B137" i="2"/>
  <c r="B136" i="2"/>
  <c r="C140" i="2"/>
  <c r="B138" i="2"/>
  <c r="F29" i="4"/>
  <c r="C88" i="2"/>
  <c r="C91" i="2"/>
  <c r="B87" i="2"/>
  <c r="B91" i="2"/>
  <c r="C89" i="2"/>
  <c r="C86" i="2"/>
  <c r="B89" i="2"/>
  <c r="B86" i="2"/>
  <c r="C84" i="2"/>
  <c r="B84" i="2"/>
  <c r="C87" i="2"/>
  <c r="C85" i="2"/>
  <c r="B85" i="2"/>
  <c r="C90" i="2"/>
  <c r="B90" i="2"/>
  <c r="B88" i="2"/>
  <c r="E18" i="4"/>
  <c r="E14" i="4"/>
  <c r="E29" i="4" s="1"/>
  <c r="C147" i="2"/>
  <c r="E19" i="4"/>
  <c r="C33" i="4"/>
  <c r="I13" i="4"/>
  <c r="C23" i="4" s="1"/>
  <c r="B24" i="2"/>
  <c r="B25" i="2"/>
  <c r="C23" i="2"/>
  <c r="C18" i="2"/>
  <c r="B23" i="2"/>
  <c r="B18" i="2"/>
  <c r="C19" i="2"/>
  <c r="C24" i="2"/>
  <c r="B19" i="2"/>
  <c r="C20" i="2"/>
  <c r="B20" i="2"/>
  <c r="C25" i="2"/>
  <c r="C21" i="2"/>
  <c r="C15" i="2"/>
  <c r="B17" i="2"/>
  <c r="C26" i="2"/>
  <c r="C22" i="2"/>
  <c r="B26" i="2"/>
  <c r="B22" i="2"/>
  <c r="B21" i="2"/>
  <c r="C17" i="2"/>
  <c r="C16" i="2"/>
  <c r="B16" i="2"/>
  <c r="B15" i="2"/>
  <c r="D20" i="4"/>
  <c r="C156" i="2"/>
  <c r="C157" i="2"/>
  <c r="B157" i="2"/>
  <c r="B153" i="2"/>
  <c r="C159" i="2"/>
  <c r="B156" i="2"/>
  <c r="B154" i="2"/>
  <c r="C155" i="2"/>
  <c r="B155" i="2"/>
  <c r="B159" i="2"/>
  <c r="C154" i="2"/>
  <c r="C158" i="2"/>
  <c r="B158" i="2"/>
  <c r="C153" i="2"/>
  <c r="C129" i="2"/>
  <c r="C130" i="2"/>
  <c r="B128" i="2"/>
  <c r="C127" i="2"/>
  <c r="B131" i="2"/>
  <c r="B130" i="2"/>
  <c r="C128" i="2"/>
  <c r="C126" i="2"/>
  <c r="B126" i="2"/>
  <c r="C131" i="2"/>
  <c r="B129" i="2"/>
  <c r="B127" i="2"/>
  <c r="G18" i="4"/>
  <c r="G14" i="4"/>
  <c r="AJ12" i="4" s="1"/>
  <c r="D22" i="4"/>
  <c r="B72" i="2"/>
  <c r="C73" i="2"/>
  <c r="B67" i="2"/>
  <c r="B71" i="2"/>
  <c r="B68" i="2"/>
  <c r="C72" i="2"/>
  <c r="C69" i="2"/>
  <c r="B69" i="2"/>
  <c r="C71" i="2"/>
  <c r="C68" i="2"/>
  <c r="C67" i="2"/>
  <c r="C70" i="2"/>
  <c r="B70" i="2"/>
  <c r="B73" i="2"/>
  <c r="D14" i="4"/>
  <c r="AG12" i="4" s="1"/>
  <c r="B48" i="2"/>
  <c r="B49" i="2"/>
  <c r="B43" i="2"/>
  <c r="B52" i="2"/>
  <c r="C49" i="2"/>
  <c r="C46" i="2"/>
  <c r="B46" i="2"/>
  <c r="C43" i="2"/>
  <c r="C50" i="2"/>
  <c r="B50" i="2"/>
  <c r="C47" i="2"/>
  <c r="C44" i="2"/>
  <c r="B47" i="2"/>
  <c r="B44" i="2"/>
  <c r="C52" i="2"/>
  <c r="C45" i="2"/>
  <c r="B45" i="2"/>
  <c r="C48" i="2"/>
  <c r="C51" i="2"/>
  <c r="B51" i="2"/>
  <c r="F14" i="4"/>
  <c r="F28" i="4" s="1"/>
  <c r="F18" i="4"/>
  <c r="E31" i="4"/>
  <c r="E21" i="4"/>
  <c r="D30" i="4" l="1"/>
  <c r="F19" i="4"/>
  <c r="H22" i="4"/>
  <c r="G22" i="4"/>
  <c r="C22" i="4"/>
  <c r="E22" i="4"/>
  <c r="M144" i="2"/>
  <c r="AE144" i="2"/>
  <c r="AD144" i="2"/>
  <c r="F144" i="2"/>
  <c r="E144" i="2"/>
  <c r="E25" i="2"/>
  <c r="AD25" i="2"/>
  <c r="M25" i="2"/>
  <c r="F25" i="2"/>
  <c r="AE25" i="2"/>
  <c r="AE90" i="2"/>
  <c r="AD90" i="2"/>
  <c r="M90" i="2"/>
  <c r="F90" i="2"/>
  <c r="E90" i="2"/>
  <c r="E87" i="2"/>
  <c r="AD87" i="2"/>
  <c r="I87" i="2" s="1"/>
  <c r="M87" i="2"/>
  <c r="F87" i="2"/>
  <c r="AE87" i="2"/>
  <c r="F140" i="2"/>
  <c r="AD140" i="2"/>
  <c r="M140" i="2"/>
  <c r="E140" i="2"/>
  <c r="AE140" i="2"/>
  <c r="AE78" i="2"/>
  <c r="M78" i="2"/>
  <c r="F78" i="2"/>
  <c r="E78" i="2"/>
  <c r="AD78" i="2"/>
  <c r="H24" i="4"/>
  <c r="H30" i="4"/>
  <c r="H31" i="4"/>
  <c r="H29" i="4"/>
  <c r="H32" i="4"/>
  <c r="H33" i="4"/>
  <c r="AE146" i="2"/>
  <c r="AD146" i="2"/>
  <c r="M146" i="2"/>
  <c r="F146" i="2"/>
  <c r="E146" i="2"/>
  <c r="F106" i="2"/>
  <c r="E106" i="2"/>
  <c r="M106" i="2"/>
  <c r="AD106" i="2"/>
  <c r="AE106" i="2"/>
  <c r="F99" i="2"/>
  <c r="AE99" i="2"/>
  <c r="AD99" i="2"/>
  <c r="M99" i="2"/>
  <c r="E99" i="2"/>
  <c r="AK11" i="4"/>
  <c r="F148" i="2"/>
  <c r="M148" i="2"/>
  <c r="E148" i="2"/>
  <c r="AE148" i="2"/>
  <c r="AD148" i="2"/>
  <c r="M108" i="2"/>
  <c r="F108" i="2"/>
  <c r="E108" i="2"/>
  <c r="AE108" i="2"/>
  <c r="AD108" i="2"/>
  <c r="I108" i="2" s="1"/>
  <c r="F122" i="2"/>
  <c r="E122" i="2"/>
  <c r="AE122" i="2"/>
  <c r="AD122" i="2"/>
  <c r="M122" i="2"/>
  <c r="AJ11" i="4"/>
  <c r="D24" i="4"/>
  <c r="D29" i="4"/>
  <c r="D28" i="4"/>
  <c r="D31" i="4"/>
  <c r="D33" i="4"/>
  <c r="M159" i="2"/>
  <c r="E159" i="2"/>
  <c r="AD159" i="2"/>
  <c r="F159" i="2"/>
  <c r="AE159" i="2"/>
  <c r="M15" i="2"/>
  <c r="F15" i="2"/>
  <c r="E15" i="2"/>
  <c r="AD15" i="2"/>
  <c r="AE15" i="2"/>
  <c r="AG13" i="4"/>
  <c r="AF13" i="4"/>
  <c r="I33" i="4"/>
  <c r="AK13" i="4"/>
  <c r="AH13" i="4"/>
  <c r="AJ13" i="4"/>
  <c r="AI13" i="4"/>
  <c r="G23" i="4"/>
  <c r="F23" i="4"/>
  <c r="H23" i="4"/>
  <c r="E23" i="4"/>
  <c r="D23" i="4"/>
  <c r="I23" i="4" s="1"/>
  <c r="M85" i="2"/>
  <c r="AE85" i="2"/>
  <c r="AD85" i="2"/>
  <c r="I85" i="2" s="1"/>
  <c r="E85" i="2"/>
  <c r="F85" i="2"/>
  <c r="AE77" i="2"/>
  <c r="AD77" i="2"/>
  <c r="F77" i="2"/>
  <c r="M77" i="2"/>
  <c r="E77" i="2"/>
  <c r="AD37" i="2"/>
  <c r="F37" i="2"/>
  <c r="E37" i="2"/>
  <c r="AE37" i="2"/>
  <c r="M37" i="2"/>
  <c r="M117" i="2"/>
  <c r="AE117" i="2"/>
  <c r="AD117" i="2"/>
  <c r="F117" i="2"/>
  <c r="E117" i="2"/>
  <c r="E59" i="2"/>
  <c r="F59" i="2"/>
  <c r="M59" i="2"/>
  <c r="AE59" i="2"/>
  <c r="AD59" i="2"/>
  <c r="F149" i="2"/>
  <c r="AD149" i="2"/>
  <c r="AE149" i="2"/>
  <c r="E149" i="2"/>
  <c r="M149" i="2"/>
  <c r="AE110" i="2"/>
  <c r="M110" i="2"/>
  <c r="AD110" i="2"/>
  <c r="E110" i="2"/>
  <c r="F110" i="2"/>
  <c r="AH12" i="4"/>
  <c r="AG11" i="4"/>
  <c r="I20" i="4"/>
  <c r="AE95" i="2"/>
  <c r="E95" i="2"/>
  <c r="F95" i="2"/>
  <c r="M95" i="2"/>
  <c r="AD95" i="2"/>
  <c r="AH11" i="4"/>
  <c r="E44" i="2"/>
  <c r="AD44" i="2"/>
  <c r="M44" i="2"/>
  <c r="F44" i="2"/>
  <c r="AE44" i="2"/>
  <c r="E68" i="2"/>
  <c r="AE68" i="2"/>
  <c r="AD68" i="2"/>
  <c r="M68" i="2"/>
  <c r="F68" i="2"/>
  <c r="AD47" i="2"/>
  <c r="F47" i="2"/>
  <c r="E47" i="2"/>
  <c r="M47" i="2"/>
  <c r="AE47" i="2"/>
  <c r="AD71" i="2"/>
  <c r="AE71" i="2"/>
  <c r="M71" i="2"/>
  <c r="F71" i="2"/>
  <c r="E71" i="2"/>
  <c r="M126" i="2"/>
  <c r="AE126" i="2"/>
  <c r="F126" i="2"/>
  <c r="E126" i="2"/>
  <c r="AD126" i="2"/>
  <c r="E50" i="2"/>
  <c r="F50" i="2"/>
  <c r="AE50" i="2"/>
  <c r="M50" i="2"/>
  <c r="AD50" i="2"/>
  <c r="F80" i="2"/>
  <c r="E80" i="2"/>
  <c r="AE80" i="2"/>
  <c r="AD80" i="2"/>
  <c r="M80" i="2"/>
  <c r="AD62" i="2"/>
  <c r="E62" i="2"/>
  <c r="AE62" i="2"/>
  <c r="F62" i="2"/>
  <c r="M62" i="2"/>
  <c r="AD38" i="2"/>
  <c r="AE38" i="2"/>
  <c r="M38" i="2"/>
  <c r="F38" i="2"/>
  <c r="E38" i="2"/>
  <c r="E30" i="2"/>
  <c r="F30" i="2"/>
  <c r="AE30" i="2"/>
  <c r="AD30" i="2"/>
  <c r="M30" i="2"/>
  <c r="E147" i="2"/>
  <c r="AD147" i="2"/>
  <c r="F147" i="2"/>
  <c r="AE147" i="2"/>
  <c r="M147" i="2"/>
  <c r="F24" i="4"/>
  <c r="F31" i="4"/>
  <c r="F33" i="4"/>
  <c r="F30" i="4"/>
  <c r="F32" i="4"/>
  <c r="F131" i="2"/>
  <c r="AD131" i="2"/>
  <c r="AE131" i="2"/>
  <c r="M131" i="2"/>
  <c r="E131" i="2"/>
  <c r="AE154" i="2"/>
  <c r="M154" i="2"/>
  <c r="E154" i="2"/>
  <c r="AD154" i="2"/>
  <c r="F154" i="2"/>
  <c r="F19" i="2"/>
  <c r="E19" i="2"/>
  <c r="AE19" i="2"/>
  <c r="AD19" i="2"/>
  <c r="M19" i="2"/>
  <c r="F84" i="2"/>
  <c r="AD84" i="2"/>
  <c r="M84" i="2"/>
  <c r="E84" i="2"/>
  <c r="AE84" i="2"/>
  <c r="E138" i="2"/>
  <c r="M138" i="2"/>
  <c r="AE138" i="2"/>
  <c r="AD138" i="2"/>
  <c r="F138" i="2"/>
  <c r="E35" i="2"/>
  <c r="AE35" i="2"/>
  <c r="AD35" i="2"/>
  <c r="M35" i="2"/>
  <c r="F35" i="2"/>
  <c r="AE119" i="2"/>
  <c r="F119" i="2"/>
  <c r="AD119" i="2"/>
  <c r="M119" i="2"/>
  <c r="E119" i="2"/>
  <c r="AI11" i="4"/>
  <c r="E49" i="2"/>
  <c r="AE49" i="2"/>
  <c r="AD49" i="2"/>
  <c r="F49" i="2"/>
  <c r="M49" i="2"/>
  <c r="AE48" i="2"/>
  <c r="AD48" i="2"/>
  <c r="M48" i="2"/>
  <c r="F48" i="2"/>
  <c r="E48" i="2"/>
  <c r="AD56" i="2"/>
  <c r="F56" i="2"/>
  <c r="E56" i="2"/>
  <c r="M56" i="2"/>
  <c r="AE56" i="2"/>
  <c r="F72" i="2"/>
  <c r="E72" i="2"/>
  <c r="AD72" i="2"/>
  <c r="AE72" i="2"/>
  <c r="M72" i="2"/>
  <c r="F130" i="2"/>
  <c r="AD130" i="2"/>
  <c r="E130" i="2"/>
  <c r="AE130" i="2"/>
  <c r="M130" i="2"/>
  <c r="AE51" i="2"/>
  <c r="AD51" i="2"/>
  <c r="M51" i="2"/>
  <c r="F51" i="2"/>
  <c r="E51" i="2"/>
  <c r="AD61" i="2"/>
  <c r="AE61" i="2"/>
  <c r="M61" i="2"/>
  <c r="F61" i="2"/>
  <c r="E61" i="2"/>
  <c r="M100" i="2"/>
  <c r="E100" i="2"/>
  <c r="AE100" i="2"/>
  <c r="AD100" i="2"/>
  <c r="F100" i="2"/>
  <c r="I22" i="4"/>
  <c r="AG10" i="4"/>
  <c r="D32" i="4"/>
  <c r="E156" i="2"/>
  <c r="AE156" i="2"/>
  <c r="AD156" i="2"/>
  <c r="M156" i="2"/>
  <c r="F156" i="2"/>
  <c r="AD21" i="2"/>
  <c r="M21" i="2"/>
  <c r="F21" i="2"/>
  <c r="E21" i="2"/>
  <c r="AE21" i="2"/>
  <c r="AD46" i="2"/>
  <c r="E46" i="2"/>
  <c r="F46" i="2"/>
  <c r="AE46" i="2"/>
  <c r="M46" i="2"/>
  <c r="G28" i="4"/>
  <c r="AE128" i="2"/>
  <c r="F128" i="2"/>
  <c r="E128" i="2"/>
  <c r="M128" i="2"/>
  <c r="AD128" i="2"/>
  <c r="AD22" i="2"/>
  <c r="AE22" i="2"/>
  <c r="M22" i="2"/>
  <c r="E22" i="2"/>
  <c r="F22" i="2"/>
  <c r="AE86" i="2"/>
  <c r="F86" i="2"/>
  <c r="E86" i="2"/>
  <c r="AD86" i="2"/>
  <c r="M86" i="2"/>
  <c r="AE136" i="2"/>
  <c r="M136" i="2"/>
  <c r="F136" i="2"/>
  <c r="AD136" i="2"/>
  <c r="E136" i="2"/>
  <c r="AK9" i="4"/>
  <c r="AJ9" i="4"/>
  <c r="I29" i="4"/>
  <c r="AH9" i="4"/>
  <c r="AI9" i="4"/>
  <c r="AG9" i="4"/>
  <c r="AF9" i="4"/>
  <c r="G19" i="4"/>
  <c r="H19" i="4"/>
  <c r="D19" i="4"/>
  <c r="E58" i="2"/>
  <c r="AE58" i="2"/>
  <c r="AD58" i="2"/>
  <c r="M58" i="2"/>
  <c r="F58" i="2"/>
  <c r="AD32" i="2"/>
  <c r="AE32" i="2"/>
  <c r="M32" i="2"/>
  <c r="F32" i="2"/>
  <c r="E32" i="2"/>
  <c r="AE36" i="2"/>
  <c r="AD36" i="2"/>
  <c r="M36" i="2"/>
  <c r="F36" i="2"/>
  <c r="E36" i="2"/>
  <c r="F112" i="2"/>
  <c r="E112" i="2"/>
  <c r="AE112" i="2"/>
  <c r="AD112" i="2"/>
  <c r="M112" i="2"/>
  <c r="AD97" i="2"/>
  <c r="E97" i="2"/>
  <c r="AE97" i="2"/>
  <c r="F97" i="2"/>
  <c r="M97" i="2"/>
  <c r="F121" i="2"/>
  <c r="M121" i="2"/>
  <c r="E121" i="2"/>
  <c r="AD121" i="2"/>
  <c r="AE121" i="2"/>
  <c r="AE18" i="2"/>
  <c r="AD18" i="2"/>
  <c r="M18" i="2"/>
  <c r="E18" i="2"/>
  <c r="F18" i="2"/>
  <c r="E24" i="4"/>
  <c r="E33" i="4"/>
  <c r="E30" i="4"/>
  <c r="E32" i="4"/>
  <c r="F89" i="2"/>
  <c r="AD89" i="2"/>
  <c r="E89" i="2"/>
  <c r="AE89" i="2"/>
  <c r="M89" i="2"/>
  <c r="AE137" i="2"/>
  <c r="AD137" i="2"/>
  <c r="E137" i="2"/>
  <c r="M137" i="2"/>
  <c r="F137" i="2"/>
  <c r="AD57" i="2"/>
  <c r="M57" i="2"/>
  <c r="F57" i="2"/>
  <c r="E57" i="2"/>
  <c r="AE57" i="2"/>
  <c r="E34" i="2"/>
  <c r="F34" i="2"/>
  <c r="M34" i="2"/>
  <c r="AE34" i="2"/>
  <c r="AD34" i="2"/>
  <c r="F107" i="2"/>
  <c r="AE107" i="2"/>
  <c r="M107" i="2"/>
  <c r="AD107" i="2"/>
  <c r="E107" i="2"/>
  <c r="F116" i="2"/>
  <c r="M116" i="2"/>
  <c r="E116" i="2"/>
  <c r="AD116" i="2"/>
  <c r="AE116" i="2"/>
  <c r="I21" i="4"/>
  <c r="C34" i="4"/>
  <c r="AK10" i="4"/>
  <c r="AF8" i="4"/>
  <c r="AK8" i="4"/>
  <c r="AI8" i="4"/>
  <c r="I28" i="4"/>
  <c r="I34" i="4" s="1"/>
  <c r="AJ8" i="4"/>
  <c r="AH8" i="4"/>
  <c r="AG8" i="4"/>
  <c r="AD5" i="4"/>
  <c r="D38" i="4" s="1"/>
  <c r="AD9" i="4"/>
  <c r="D18" i="4"/>
  <c r="C18" i="4"/>
  <c r="AH10" i="4"/>
  <c r="F24" i="2"/>
  <c r="E24" i="2"/>
  <c r="AE24" i="2"/>
  <c r="AD24" i="2"/>
  <c r="M24" i="2"/>
  <c r="F139" i="2"/>
  <c r="E139" i="2"/>
  <c r="AE139" i="2"/>
  <c r="AD139" i="2"/>
  <c r="M139" i="2"/>
  <c r="F20" i="2"/>
  <c r="E20" i="2"/>
  <c r="AE20" i="2"/>
  <c r="AD20" i="2"/>
  <c r="M20" i="2"/>
  <c r="AE23" i="2"/>
  <c r="AD23" i="2"/>
  <c r="M23" i="2"/>
  <c r="E23" i="2"/>
  <c r="F23" i="2"/>
  <c r="AE39" i="2"/>
  <c r="AD39" i="2"/>
  <c r="M39" i="2"/>
  <c r="F39" i="2"/>
  <c r="E39" i="2"/>
  <c r="AE109" i="2"/>
  <c r="M109" i="2"/>
  <c r="F109" i="2"/>
  <c r="AD109" i="2"/>
  <c r="E109" i="2"/>
  <c r="AE101" i="2"/>
  <c r="M101" i="2"/>
  <c r="AD101" i="2"/>
  <c r="F101" i="2"/>
  <c r="E101" i="2"/>
  <c r="F98" i="2"/>
  <c r="M98" i="2"/>
  <c r="E98" i="2"/>
  <c r="AD98" i="2"/>
  <c r="AE98" i="2"/>
  <c r="AE118" i="2"/>
  <c r="M118" i="2"/>
  <c r="F118" i="2"/>
  <c r="E118" i="2"/>
  <c r="AD118" i="2"/>
  <c r="AK12" i="4"/>
  <c r="AD6" i="4"/>
  <c r="AI10" i="4"/>
  <c r="E67" i="2"/>
  <c r="AE67" i="2"/>
  <c r="AD67" i="2"/>
  <c r="M67" i="2"/>
  <c r="F67" i="2"/>
  <c r="M73" i="2"/>
  <c r="F73" i="2"/>
  <c r="AE73" i="2"/>
  <c r="AD73" i="2"/>
  <c r="E73" i="2"/>
  <c r="AE155" i="2"/>
  <c r="AD155" i="2"/>
  <c r="M155" i="2"/>
  <c r="E155" i="2"/>
  <c r="F155" i="2"/>
  <c r="AE16" i="2"/>
  <c r="AD16" i="2"/>
  <c r="M16" i="2"/>
  <c r="F16" i="2"/>
  <c r="E16" i="2"/>
  <c r="AD70" i="2"/>
  <c r="AE70" i="2"/>
  <c r="M70" i="2"/>
  <c r="F70" i="2"/>
  <c r="E70" i="2"/>
  <c r="G24" i="4"/>
  <c r="G33" i="4"/>
  <c r="G31" i="4"/>
  <c r="G32" i="4"/>
  <c r="G29" i="4"/>
  <c r="M153" i="2"/>
  <c r="E153" i="2"/>
  <c r="AE153" i="2"/>
  <c r="AD153" i="2"/>
  <c r="F153" i="2"/>
  <c r="E26" i="2"/>
  <c r="AE26" i="2"/>
  <c r="AD26" i="2"/>
  <c r="M26" i="2"/>
  <c r="F26" i="2"/>
  <c r="AE45" i="2"/>
  <c r="AD45" i="2"/>
  <c r="M45" i="2"/>
  <c r="E45" i="2"/>
  <c r="F45" i="2"/>
  <c r="F69" i="2"/>
  <c r="E69" i="2"/>
  <c r="AE69" i="2"/>
  <c r="M69" i="2"/>
  <c r="AD69" i="2"/>
  <c r="F157" i="2"/>
  <c r="AE157" i="2"/>
  <c r="M157" i="2"/>
  <c r="E157" i="2"/>
  <c r="AD157" i="2"/>
  <c r="M135" i="2"/>
  <c r="E135" i="2"/>
  <c r="F135" i="2"/>
  <c r="AD135" i="2"/>
  <c r="AE135" i="2"/>
  <c r="F63" i="2"/>
  <c r="E63" i="2"/>
  <c r="AE63" i="2"/>
  <c r="M63" i="2"/>
  <c r="AD63" i="2"/>
  <c r="E33" i="2"/>
  <c r="AE33" i="2"/>
  <c r="AD33" i="2"/>
  <c r="F33" i="2"/>
  <c r="M33" i="2"/>
  <c r="AD52" i="2"/>
  <c r="AE52" i="2"/>
  <c r="M52" i="2"/>
  <c r="F52" i="2"/>
  <c r="E52" i="2"/>
  <c r="AE127" i="2"/>
  <c r="M127" i="2"/>
  <c r="AD127" i="2"/>
  <c r="F127" i="2"/>
  <c r="E127" i="2"/>
  <c r="E28" i="4"/>
  <c r="E34" i="4" s="1"/>
  <c r="AD60" i="2"/>
  <c r="M60" i="2"/>
  <c r="F60" i="2"/>
  <c r="E60" i="2"/>
  <c r="AE60" i="2"/>
  <c r="E43" i="2"/>
  <c r="F43" i="2"/>
  <c r="AE43" i="2"/>
  <c r="AD43" i="2"/>
  <c r="M43" i="2"/>
  <c r="AE129" i="2"/>
  <c r="AD129" i="2"/>
  <c r="M129" i="2"/>
  <c r="F129" i="2"/>
  <c r="E129" i="2"/>
  <c r="F158" i="2"/>
  <c r="AD158" i="2"/>
  <c r="AE158" i="2"/>
  <c r="M158" i="2"/>
  <c r="E158" i="2"/>
  <c r="AE17" i="2"/>
  <c r="AD17" i="2"/>
  <c r="M17" i="2"/>
  <c r="F17" i="2"/>
  <c r="E17" i="2"/>
  <c r="F88" i="2"/>
  <c r="AE88" i="2"/>
  <c r="AD88" i="2"/>
  <c r="M88" i="2"/>
  <c r="E88" i="2"/>
  <c r="M91" i="2"/>
  <c r="AE91" i="2"/>
  <c r="AD91" i="2"/>
  <c r="E91" i="2"/>
  <c r="F91" i="2"/>
  <c r="AE79" i="2"/>
  <c r="AD79" i="2"/>
  <c r="M79" i="2"/>
  <c r="F79" i="2"/>
  <c r="E79" i="2"/>
  <c r="H28" i="4"/>
  <c r="H34" i="4" s="1"/>
  <c r="AD31" i="2"/>
  <c r="M31" i="2"/>
  <c r="F31" i="2"/>
  <c r="E31" i="2"/>
  <c r="AE31" i="2"/>
  <c r="AE145" i="2"/>
  <c r="M145" i="2"/>
  <c r="E145" i="2"/>
  <c r="AD145" i="2"/>
  <c r="F145" i="2"/>
  <c r="AE111" i="2"/>
  <c r="M111" i="2"/>
  <c r="F111" i="2"/>
  <c r="E111" i="2"/>
  <c r="AD111" i="2"/>
  <c r="M96" i="2"/>
  <c r="AE96" i="2"/>
  <c r="AD96" i="2"/>
  <c r="F96" i="2"/>
  <c r="E96" i="2"/>
  <c r="AE102" i="2"/>
  <c r="AD102" i="2"/>
  <c r="M102" i="2"/>
  <c r="E102" i="2"/>
  <c r="F102" i="2"/>
  <c r="AE120" i="2"/>
  <c r="M120" i="2"/>
  <c r="AD120" i="2"/>
  <c r="E120" i="2"/>
  <c r="F120" i="2"/>
  <c r="AI12" i="4"/>
  <c r="AD10" i="4"/>
  <c r="AJ10" i="4"/>
  <c r="I129" i="2" l="1"/>
  <c r="I139" i="2"/>
  <c r="I106" i="2"/>
  <c r="I16" i="2"/>
  <c r="I109" i="2"/>
  <c r="I23" i="2"/>
  <c r="I89" i="2"/>
  <c r="I121" i="2"/>
  <c r="I156" i="2"/>
  <c r="I24" i="2"/>
  <c r="H144" i="2"/>
  <c r="K144" i="2"/>
  <c r="I159" i="2"/>
  <c r="I48" i="2"/>
  <c r="I144" i="2"/>
  <c r="I31" i="2"/>
  <c r="I24" i="4"/>
  <c r="I36" i="2"/>
  <c r="I19" i="4"/>
  <c r="I84" i="2"/>
  <c r="I38" i="2"/>
  <c r="D36" i="4"/>
  <c r="I35" i="2"/>
  <c r="I153" i="2"/>
  <c r="I39" i="2"/>
  <c r="I137" i="2"/>
  <c r="I100" i="2"/>
  <c r="I51" i="2"/>
  <c r="I110" i="2"/>
  <c r="I62" i="2"/>
  <c r="I56" i="2"/>
  <c r="F34" i="4"/>
  <c r="I47" i="2"/>
  <c r="I52" i="2"/>
  <c r="H26" i="2"/>
  <c r="K26" i="2"/>
  <c r="I155" i="2"/>
  <c r="H20" i="2"/>
  <c r="K20" i="2"/>
  <c r="I22" i="2"/>
  <c r="K51" i="2"/>
  <c r="H51" i="2"/>
  <c r="I72" i="2"/>
  <c r="K84" i="2"/>
  <c r="H84" i="2"/>
  <c r="H95" i="2"/>
  <c r="K95" i="2"/>
  <c r="K122" i="2"/>
  <c r="H122" i="2"/>
  <c r="K146" i="2"/>
  <c r="H146" i="2"/>
  <c r="H78" i="2"/>
  <c r="K78" i="2"/>
  <c r="K111" i="2"/>
  <c r="H111" i="2"/>
  <c r="K88" i="2"/>
  <c r="H88" i="2"/>
  <c r="K52" i="2"/>
  <c r="H52" i="2"/>
  <c r="K121" i="2"/>
  <c r="H121" i="2"/>
  <c r="I102" i="2"/>
  <c r="H129" i="2"/>
  <c r="K129" i="2"/>
  <c r="I145" i="2"/>
  <c r="K96" i="2"/>
  <c r="H96" i="2"/>
  <c r="H145" i="2"/>
  <c r="K145" i="2"/>
  <c r="I79" i="2"/>
  <c r="K17" i="2"/>
  <c r="H17" i="2"/>
  <c r="I60" i="2"/>
  <c r="I135" i="2"/>
  <c r="K69" i="2"/>
  <c r="H69" i="2"/>
  <c r="K101" i="2"/>
  <c r="H101" i="2"/>
  <c r="I18" i="4"/>
  <c r="I34" i="2"/>
  <c r="K137" i="2"/>
  <c r="H137" i="2"/>
  <c r="I128" i="2"/>
  <c r="K21" i="2"/>
  <c r="H21" i="2"/>
  <c r="H72" i="2"/>
  <c r="K72" i="2"/>
  <c r="I50" i="2"/>
  <c r="H68" i="2"/>
  <c r="K68" i="2"/>
  <c r="I149" i="2"/>
  <c r="K85" i="2"/>
  <c r="H85" i="2"/>
  <c r="H159" i="2"/>
  <c r="K159" i="2"/>
  <c r="K87" i="2"/>
  <c r="H87" i="2"/>
  <c r="K99" i="2"/>
  <c r="H99" i="2"/>
  <c r="K90" i="2"/>
  <c r="H90" i="2"/>
  <c r="K73" i="2"/>
  <c r="H73" i="2"/>
  <c r="K32" i="2"/>
  <c r="H32" i="2"/>
  <c r="K128" i="2"/>
  <c r="H128" i="2"/>
  <c r="I147" i="2"/>
  <c r="I71" i="2"/>
  <c r="I59" i="2"/>
  <c r="I146" i="2"/>
  <c r="I96" i="2"/>
  <c r="I33" i="2"/>
  <c r="I70" i="2"/>
  <c r="I73" i="2"/>
  <c r="I118" i="2"/>
  <c r="I101" i="2"/>
  <c r="I97" i="2"/>
  <c r="K120" i="2"/>
  <c r="H120" i="2"/>
  <c r="H91" i="2"/>
  <c r="K91" i="2"/>
  <c r="I17" i="2"/>
  <c r="K45" i="2"/>
  <c r="H45" i="2"/>
  <c r="K153" i="2"/>
  <c r="H153" i="2"/>
  <c r="K16" i="2"/>
  <c r="H16" i="2"/>
  <c r="K118" i="2"/>
  <c r="H118" i="2"/>
  <c r="I116" i="2"/>
  <c r="I18" i="2"/>
  <c r="I86" i="2"/>
  <c r="I21" i="2"/>
  <c r="K100" i="2"/>
  <c r="H100" i="2"/>
  <c r="I49" i="2"/>
  <c r="H147" i="2"/>
  <c r="K147" i="2"/>
  <c r="K37" i="2"/>
  <c r="H37" i="2"/>
  <c r="H108" i="2"/>
  <c r="K108" i="2"/>
  <c r="I99" i="2"/>
  <c r="K97" i="2"/>
  <c r="H97" i="2"/>
  <c r="K127" i="2"/>
  <c r="H127" i="2"/>
  <c r="I120" i="2"/>
  <c r="K31" i="2"/>
  <c r="H31" i="2"/>
  <c r="I43" i="2"/>
  <c r="K33" i="2"/>
  <c r="H33" i="2"/>
  <c r="K23" i="2"/>
  <c r="H23" i="2"/>
  <c r="K139" i="2"/>
  <c r="H139" i="2"/>
  <c r="H116" i="2"/>
  <c r="K116" i="2"/>
  <c r="K34" i="2"/>
  <c r="H34" i="2"/>
  <c r="I112" i="2"/>
  <c r="K86" i="2"/>
  <c r="H86" i="2"/>
  <c r="H35" i="2"/>
  <c r="K35" i="2"/>
  <c r="I19" i="2"/>
  <c r="I131" i="2"/>
  <c r="H50" i="2"/>
  <c r="K50" i="2"/>
  <c r="I44" i="2"/>
  <c r="D34" i="4"/>
  <c r="K140" i="2"/>
  <c r="H140" i="2"/>
  <c r="I90" i="2"/>
  <c r="H18" i="2"/>
  <c r="K18" i="2"/>
  <c r="K131" i="2"/>
  <c r="H131" i="2"/>
  <c r="K135" i="2"/>
  <c r="H135" i="2"/>
  <c r="I91" i="2"/>
  <c r="I127" i="2"/>
  <c r="I157" i="2"/>
  <c r="I111" i="2"/>
  <c r="K158" i="2"/>
  <c r="H158" i="2"/>
  <c r="I63" i="2"/>
  <c r="K157" i="2"/>
  <c r="H157" i="2"/>
  <c r="I45" i="2"/>
  <c r="K109" i="2"/>
  <c r="H109" i="2"/>
  <c r="K89" i="2"/>
  <c r="H89" i="2"/>
  <c r="I32" i="2"/>
  <c r="G34" i="4"/>
  <c r="K61" i="2"/>
  <c r="H61" i="2"/>
  <c r="H56" i="2"/>
  <c r="K56" i="2"/>
  <c r="K49" i="2"/>
  <c r="H49" i="2"/>
  <c r="I30" i="2"/>
  <c r="K62" i="2"/>
  <c r="H62" i="2"/>
  <c r="I126" i="2"/>
  <c r="K47" i="2"/>
  <c r="H47" i="2"/>
  <c r="H44" i="2"/>
  <c r="K44" i="2"/>
  <c r="K110" i="2"/>
  <c r="H110" i="2"/>
  <c r="I37" i="2"/>
  <c r="I15" i="2"/>
  <c r="K57" i="2"/>
  <c r="H57" i="2"/>
  <c r="K112" i="2"/>
  <c r="H112" i="2"/>
  <c r="H130" i="2"/>
  <c r="K130" i="2"/>
  <c r="I138" i="2"/>
  <c r="H19" i="2"/>
  <c r="K19" i="2"/>
  <c r="H126" i="2"/>
  <c r="K126" i="2"/>
  <c r="H59" i="2"/>
  <c r="K59" i="2"/>
  <c r="K77" i="2"/>
  <c r="H77" i="2"/>
  <c r="K15" i="2"/>
  <c r="H15" i="2"/>
  <c r="I148" i="2"/>
  <c r="I140" i="2"/>
  <c r="K119" i="2"/>
  <c r="H119" i="2"/>
  <c r="H102" i="2"/>
  <c r="K102" i="2"/>
  <c r="K36" i="2"/>
  <c r="H36" i="2"/>
  <c r="I58" i="2"/>
  <c r="K22" i="2"/>
  <c r="H22" i="2"/>
  <c r="H156" i="2"/>
  <c r="K156" i="2"/>
  <c r="K48" i="2"/>
  <c r="H48" i="2"/>
  <c r="K30" i="2"/>
  <c r="H30" i="2"/>
  <c r="I80" i="2"/>
  <c r="I95" i="2"/>
  <c r="K117" i="2"/>
  <c r="H117" i="2"/>
  <c r="H148" i="2"/>
  <c r="K148" i="2"/>
  <c r="K107" i="2"/>
  <c r="H107" i="2"/>
  <c r="I130" i="2"/>
  <c r="I158" i="2"/>
  <c r="K63" i="2"/>
  <c r="H63" i="2"/>
  <c r="I67" i="2"/>
  <c r="I98" i="2"/>
  <c r="I107" i="2"/>
  <c r="K79" i="2"/>
  <c r="H79" i="2"/>
  <c r="I88" i="2"/>
  <c r="K60" i="2"/>
  <c r="H60" i="2"/>
  <c r="I69" i="2"/>
  <c r="I26" i="2"/>
  <c r="K155" i="2"/>
  <c r="H155" i="2"/>
  <c r="K98" i="2"/>
  <c r="H98" i="2"/>
  <c r="I20" i="2"/>
  <c r="H24" i="2"/>
  <c r="K24" i="2"/>
  <c r="I57" i="2"/>
  <c r="K136" i="2"/>
  <c r="H136" i="2"/>
  <c r="K46" i="2"/>
  <c r="H46" i="2"/>
  <c r="I61" i="2"/>
  <c r="I119" i="2"/>
  <c r="K138" i="2"/>
  <c r="H138" i="2"/>
  <c r="I154" i="2"/>
  <c r="K38" i="2"/>
  <c r="H38" i="2"/>
  <c r="I77" i="2"/>
  <c r="I122" i="2"/>
  <c r="K106" i="2"/>
  <c r="H106" i="2"/>
  <c r="I25" i="2"/>
  <c r="H43" i="2"/>
  <c r="K43" i="2"/>
  <c r="K70" i="2"/>
  <c r="H70" i="2"/>
  <c r="K67" i="2"/>
  <c r="H67" i="2"/>
  <c r="K39" i="2"/>
  <c r="H39" i="2"/>
  <c r="AD8" i="4"/>
  <c r="D37" i="4" s="1"/>
  <c r="K58" i="2"/>
  <c r="H58" i="2"/>
  <c r="I136" i="2"/>
  <c r="I46" i="2"/>
  <c r="H154" i="2"/>
  <c r="K154" i="2"/>
  <c r="K80" i="2"/>
  <c r="H80" i="2"/>
  <c r="K71" i="2"/>
  <c r="H71" i="2"/>
  <c r="I68" i="2"/>
  <c r="H149" i="2"/>
  <c r="K149" i="2"/>
  <c r="I117" i="2"/>
  <c r="I78" i="2"/>
  <c r="K25" i="2"/>
  <c r="H25" i="2"/>
</calcChain>
</file>

<file path=xl/sharedStrings.xml><?xml version="1.0" encoding="utf-8"?>
<sst xmlns="http://schemas.openxmlformats.org/spreadsheetml/2006/main" count="1520" uniqueCount="381">
  <si>
    <t>LF - Law Firm Preferences</t>
  </si>
  <si>
    <t>LF01</t>
  </si>
  <si>
    <t>LF01 - I want a famous, well-known firm (I want a smaller, personal practice)</t>
  </si>
  <si>
    <t>LF02</t>
  </si>
  <si>
    <t>LF02 - I want a single dedicated attorney (I'm fine with a team-based approach)</t>
  </si>
  <si>
    <t>LF03</t>
  </si>
  <si>
    <t>LF03 - I want a generalist firm (handles many case types) (I want a specialist firm (personal injury only))</t>
  </si>
  <si>
    <t>LF04</t>
  </si>
  <si>
    <t>LF04 - I want the most experienced firm (I want the most attentive firm)</t>
  </si>
  <si>
    <t>LF05</t>
  </si>
  <si>
    <t>LF05 - I prefer face-to-face meetings (I'm fine handling everything remotely)</t>
  </si>
  <si>
    <t>LF06</t>
  </si>
  <si>
    <t>LF06 - I want frequent updates from my lawyer (I prefer to be updated only when there's news)</t>
  </si>
  <si>
    <t>LF07</t>
  </si>
  <si>
    <t>LF07 - I want a confident lawyer in charge (I want a collaborative lawyer-partner)</t>
  </si>
  <si>
    <t>LF08</t>
  </si>
  <si>
    <t>LF08 - I want a polished, formal style (I want a down-to-earth, relatable style)</t>
  </si>
  <si>
    <t>LF09</t>
  </si>
  <si>
    <t>LF09 - I want a long-established firm (I want a fresh, modern firm)</t>
  </si>
  <si>
    <t>LF10</t>
  </si>
  <si>
    <t>LF10 - I want bold, aggressive representation (I want measured, respectful representation)</t>
  </si>
  <si>
    <t>LF11</t>
  </si>
  <si>
    <t>LF11 - I want a lawyer who drives the decisions (I want to drive the decisions myself)</t>
  </si>
  <si>
    <t>LF12</t>
  </si>
  <si>
    <t>LF12 - I want a firm with polished marketing and branding (I want a low-key, practical practice)</t>
  </si>
  <si>
    <t>polar</t>
  </si>
  <si>
    <t>LI - Legal &amp; Insurance System Attitudes</t>
  </si>
  <si>
    <t>LI01</t>
  </si>
  <si>
    <t>LI01 - The legal system is fair to injury victims (The legal system favors defendants)</t>
  </si>
  <si>
    <t>LI02</t>
  </si>
  <si>
    <t>LI02 - Lawyers are honest professionals (Lawyers put their own interests first)</t>
  </si>
  <si>
    <t>LI03</t>
  </si>
  <si>
    <t>LI03 - Insurance companies will treat my claim fairly (Insurance companies will minimize my claim)</t>
  </si>
  <si>
    <t>LI04</t>
  </si>
  <si>
    <t>LI04 - I'd be comfortable going to trial (I'd want to avoid trial at all costs)</t>
  </si>
  <si>
    <t>LI05</t>
  </si>
  <si>
    <t>LI05 - Mediation is a respectable resolution (Mediation feels like accepting less)</t>
  </si>
  <si>
    <t>LI06</t>
  </si>
  <si>
    <t>LI06 - I trust contingency-fee promises (I want every detail in writing first)</t>
  </si>
  <si>
    <t>LI07</t>
  </si>
  <si>
    <t>LI07 - The legal process is approachable (The legal process is intimidating)</t>
  </si>
  <si>
    <t>LI08</t>
  </si>
  <si>
    <t>LI08 - Insurance adjusters want a fair outcome (Adjusters are paid to minimize payouts)</t>
  </si>
  <si>
    <t>LI09</t>
  </si>
  <si>
    <t>LI09 - My case will be taken seriously (I worry my case will be dismissed)</t>
  </si>
  <si>
    <t>LI10</t>
  </si>
  <si>
    <t>LI10 - I have confidence in the courts (I have little confidence in the courts)</t>
  </si>
  <si>
    <t>CP - Case Priorities</t>
  </si>
  <si>
    <t>CP01</t>
  </si>
  <si>
    <t>CP01 - I want the maximum possible settlement (I want a fast, fair settlement)</t>
  </si>
  <si>
    <t>CP02</t>
  </si>
  <si>
    <t>CP02 - I want medical bills covered (I want pain &amp; suffering compensation)</t>
  </si>
  <si>
    <t>CP03</t>
  </si>
  <si>
    <t>CP03 - I want lost wages addressed (I want future earning capacity addressed)</t>
  </si>
  <si>
    <t>CP04</t>
  </si>
  <si>
    <t>CP04 - I want the responsible party held accountable (I just want my losses covered)</t>
  </si>
  <si>
    <t>CP05</t>
  </si>
  <si>
    <t>CP05 - I want a public verdict (I want a confidential settlement)</t>
  </si>
  <si>
    <t>CP06</t>
  </si>
  <si>
    <t>CP06 - I want emotional closure from the process (I just want the financial outcome)</t>
  </si>
  <si>
    <t>CP07</t>
  </si>
  <si>
    <t>CP07 - I want this resolved within months (I'm willing to wait years for the right outcome)</t>
  </si>
  <si>
    <t>CP08</t>
  </si>
  <si>
    <t>CP08 - I want to focus on my recovery now (I want to actively engage with my case)</t>
  </si>
  <si>
    <t>CP09</t>
  </si>
  <si>
    <t>CP09 - I want a precedent-setting case (My case is just about me)</t>
  </si>
  <si>
    <t>CP10</t>
  </si>
  <si>
    <t>CP10 - I want the at-fault party to admit fault (I just want what I'm owed)</t>
  </si>
  <si>
    <t>GP - General Psychographics</t>
  </si>
  <si>
    <t>GP01</t>
  </si>
  <si>
    <t>GP01 - I trust experts to guide me (I want to understand it myself first)</t>
  </si>
  <si>
    <t>GP02</t>
  </si>
  <si>
    <t>GP02 - I want a clear recommendation (I want to see all my options)</t>
  </si>
  <si>
    <t>GP03</t>
  </si>
  <si>
    <t>GP03 - I make big decisions on my own (I weigh big decisions with family)</t>
  </si>
  <si>
    <t>GP04</t>
  </si>
  <si>
    <t>GP04 - I trust my gut (I rely on data and reviews)</t>
  </si>
  <si>
    <t>GP05</t>
  </si>
  <si>
    <t>GP05 - I act when I'm 80% sure (I wait until I'm 100% sure)</t>
  </si>
  <si>
    <t>GP06</t>
  </si>
  <si>
    <t>GP06 - I trust word-of-mouth (I trust verified credentials)</t>
  </si>
  <si>
    <t>GP07</t>
  </si>
  <si>
    <t>GP07 - I'll take risks for a higher payoff (I want certainty even at a lower payoff)</t>
  </si>
  <si>
    <t>GP08</t>
  </si>
  <si>
    <t>GP08 - I confront problems head-on (I avoid conflict whenever possible)</t>
  </si>
  <si>
    <t>IT - Incident Type</t>
  </si>
  <si>
    <t>IT01</t>
  </si>
  <si>
    <t>IT01 - Motor vehicle accident</t>
  </si>
  <si>
    <t>IT02</t>
  </si>
  <si>
    <t>IT02 - Slip and fall</t>
  </si>
  <si>
    <t>IT03</t>
  </si>
  <si>
    <t>IT03 - Dog bite</t>
  </si>
  <si>
    <t>IT04</t>
  </si>
  <si>
    <t>IT04 - Product liability</t>
  </si>
  <si>
    <t>IT05</t>
  </si>
  <si>
    <t>IT05 - Premises liability (non-slip)</t>
  </si>
  <si>
    <t>IT06</t>
  </si>
  <si>
    <t>IT06 - Workplace injury</t>
  </si>
  <si>
    <t>IT07</t>
  </si>
  <si>
    <t>IT07 - Medical / professional negligence</t>
  </si>
  <si>
    <t>profile</t>
  </si>
  <si>
    <t>IS - Injury Severity</t>
  </si>
  <si>
    <t>IS01</t>
  </si>
  <si>
    <t>IS01 - Minor injury</t>
  </si>
  <si>
    <t>IS02</t>
  </si>
  <si>
    <t>IS02 - Moderate injury</t>
  </si>
  <si>
    <t>IS03</t>
  </si>
  <si>
    <t>IS03 - Serious injury</t>
  </si>
  <si>
    <t>IS04</t>
  </si>
  <si>
    <t>IS04 - Catastrophic injury</t>
  </si>
  <si>
    <t>IJ - Injuries Sustained</t>
  </si>
  <si>
    <t>IJ01</t>
  </si>
  <si>
    <t>IJ01 - Soft tissue / sprains / strains</t>
  </si>
  <si>
    <t>IJ02</t>
  </si>
  <si>
    <t>IJ02 - Fractures or broken bones</t>
  </si>
  <si>
    <t>IJ03</t>
  </si>
  <si>
    <t>IJ03 - Traumatic brain injury (TBI)</t>
  </si>
  <si>
    <t>IJ04</t>
  </si>
  <si>
    <t>IJ04 - Spinal or back injury</t>
  </si>
  <si>
    <t>IJ05</t>
  </si>
  <si>
    <t>IJ05 - Required surgery</t>
  </si>
  <si>
    <t>IJ06</t>
  </si>
  <si>
    <t>IJ06 - Scarring or disfigurement</t>
  </si>
  <si>
    <t>IJ07</t>
  </si>
  <si>
    <t>IJ07 - Lost work / temporary disability</t>
  </si>
  <si>
    <t>IJ08</t>
  </si>
  <si>
    <t>IJ08 - Ongoing chronic pain</t>
  </si>
  <si>
    <t>LD - Lawyer Selection Drivers (Very/Extremely Important)</t>
  </si>
  <si>
    <t>LD01</t>
  </si>
  <si>
    <t>LD01 - Contingency fee structure (no win, no fee)</t>
  </si>
  <si>
    <t>LD02</t>
  </si>
  <si>
    <t>LD02 - Firm reputation</t>
  </si>
  <si>
    <t>LD03</t>
  </si>
  <si>
    <t>LD03 - Communication style</t>
  </si>
  <si>
    <t>LD04</t>
  </si>
  <si>
    <t>LD04 - Track record and case experience</t>
  </si>
  <si>
    <t>LD05</t>
  </si>
  <si>
    <t>LD05 - Local presence (nearby office)</t>
  </si>
  <si>
    <t>LD06</t>
  </si>
  <si>
    <t>LD06 - Online reviews and ratings</t>
  </si>
  <si>
    <t>LD07</t>
  </si>
  <si>
    <t>LD07 - Free initial consultation</t>
  </si>
  <si>
    <t>LD08</t>
  </si>
  <si>
    <t>LD08 - Personal connection / chemistry</t>
  </si>
  <si>
    <t>IN - Information Sources</t>
  </si>
  <si>
    <t>IN01</t>
  </si>
  <si>
    <t>IN01 - Google search</t>
  </si>
  <si>
    <t>IN02</t>
  </si>
  <si>
    <t>IN02 - Friend or family referral</t>
  </si>
  <si>
    <t>IN03</t>
  </si>
  <si>
    <t>IN03 - TV ads</t>
  </si>
  <si>
    <t>IN04</t>
  </si>
  <si>
    <t>IN04 - Radio ads</t>
  </si>
  <si>
    <t>IN05</t>
  </si>
  <si>
    <t>IN05 - Billboards</t>
  </si>
  <si>
    <t>IN06</t>
  </si>
  <si>
    <t>IN06 - Online reviews (Yelp, Google reviews)</t>
  </si>
  <si>
    <t>IN07</t>
  </si>
  <si>
    <t>IN07 - Attorney directory (Avvo, Justia, Martindale)</t>
  </si>
  <si>
    <t>CB - Concerns &amp; Barriers</t>
  </si>
  <si>
    <t>CB01</t>
  </si>
  <si>
    <t>CB01 - Worried about cost / out-of-pocket fees</t>
  </si>
  <si>
    <t>CB02</t>
  </si>
  <si>
    <t>CB02 - Worried about how long it will take</t>
  </si>
  <si>
    <t>CB03</t>
  </si>
  <si>
    <t>CB03 - Worried about case complexity</t>
  </si>
  <si>
    <t>CB04</t>
  </si>
  <si>
    <t>CB04 - Worried about retaliation</t>
  </si>
  <si>
    <t>CB05</t>
  </si>
  <si>
    <t>CB05 - Worried about embarrassment / loss of privacy</t>
  </si>
  <si>
    <t>CB06</t>
  </si>
  <si>
    <t>CB06 - Worried about whether lawyers can be trusted</t>
  </si>
  <si>
    <t>CB07</t>
  </si>
  <si>
    <t>CB07 - Worried about ending up with no settlement</t>
  </si>
  <si>
    <t>FS - Financial Situation</t>
  </si>
  <si>
    <t>FS01</t>
  </si>
  <si>
    <t>FS01 - Has health insurance covering this injury</t>
  </si>
  <si>
    <t>FS02</t>
  </si>
  <si>
    <t>FS02 - Employer is supportive</t>
  </si>
  <si>
    <t>FS03</t>
  </si>
  <si>
    <t>FS03 - Can afford to wait for a settlement</t>
  </si>
  <si>
    <t>FS04</t>
  </si>
  <si>
    <t>FS04 - Currently behind on bills due to the injury</t>
  </si>
  <si>
    <t>FS05</t>
  </si>
  <si>
    <t>FS05 - Has lost income from inability to work</t>
  </si>
  <si>
    <t>FS06</t>
  </si>
  <si>
    <t>FS06 - Has savings or emergency fund</t>
  </si>
  <si>
    <t>ES - Emotional State (Strongly Agree)</t>
  </si>
  <si>
    <t>ES01</t>
  </si>
  <si>
    <t>ES01 - I feel angry about what happened</t>
  </si>
  <si>
    <t>ES02</t>
  </si>
  <si>
    <t>ES02 - I feel scared about the future</t>
  </si>
  <si>
    <t>ES03</t>
  </si>
  <si>
    <t>ES03 - I feel frustrated with the insurance process</t>
  </si>
  <si>
    <t>ES04</t>
  </si>
  <si>
    <t>ES04 - I am hopeful about my recovery</t>
  </si>
  <si>
    <t>ES05</t>
  </si>
  <si>
    <t>ES05 - I want justice and accountability</t>
  </si>
  <si>
    <t>ES06</t>
  </si>
  <si>
    <t>ES06 - I want closure so I can move on</t>
  </si>
  <si>
    <t>DU - Decision Urgency</t>
  </si>
  <si>
    <t>DU01</t>
  </si>
  <si>
    <t>DU01 - Already contacted at least one lawyer</t>
  </si>
  <si>
    <t>DU02</t>
  </si>
  <si>
    <t>DU02 - Worried about statute of limitations</t>
  </si>
  <si>
    <t>DU03</t>
  </si>
  <si>
    <t>DU03 - Ready to sign with a lawyer this week</t>
  </si>
  <si>
    <t>DU04</t>
  </si>
  <si>
    <t>DU04 - Still comparing multiple lawyers</t>
  </si>
  <si>
    <t>DU05</t>
  </si>
  <si>
    <t>DU05 - Incident occurred within the last 30 days</t>
  </si>
  <si>
    <t>DU06</t>
  </si>
  <si>
    <t>DU06 - Doctor recommended consulting a lawyer</t>
  </si>
  <si>
    <t>DM - Demographics</t>
  </si>
  <si>
    <t>DM01</t>
  </si>
  <si>
    <t>DM01 - Age 18-34</t>
  </si>
  <si>
    <t>DM02</t>
  </si>
  <si>
    <t>DM02 - Age 35-54</t>
  </si>
  <si>
    <t>DM03</t>
  </si>
  <si>
    <t>DM03 - Age 55+</t>
  </si>
  <si>
    <t>DM04</t>
  </si>
  <si>
    <t>DM04 - Female</t>
  </si>
  <si>
    <t>DM05</t>
  </si>
  <si>
    <t>DM05 - Household income under $50K</t>
  </si>
  <si>
    <t>DM06</t>
  </si>
  <si>
    <t>DM06 - Bachelor's degree or higher</t>
  </si>
  <si>
    <t>DM07</t>
  </si>
  <si>
    <t>DM07 - Lives in urban area</t>
  </si>
  <si>
    <t>Solution - Segment Comparison</t>
  </si>
  <si>
    <t>N</t>
  </si>
  <si>
    <t>Total</t>
  </si>
  <si>
    <t/>
  </si>
  <si>
    <t>Range</t>
  </si>
  <si>
    <t>P Value</t>
  </si>
  <si>
    <t>Diff</t>
  </si>
  <si>
    <t>Type</t>
  </si>
  <si>
    <t>Polar</t>
  </si>
  <si>
    <t>Profile</t>
  </si>
  <si>
    <t>Tolerance</t>
  </si>
  <si>
    <t>Color</t>
  </si>
  <si>
    <t xml:space="preserve"> </t>
  </si>
  <si>
    <t>LDA_opt_kmeans_A5_reordered</t>
  </si>
  <si>
    <t>LDA_opt_kmeans_B6_reordered</t>
  </si>
  <si>
    <t>var</t>
  </si>
  <si>
    <t>LDA_opt_kmeans_A5_reordered · Seg 1</t>
  </si>
  <si>
    <t>LDA_opt_kmeans_A5_reordered · Seg 2</t>
  </si>
  <si>
    <t>LDA_opt_kmeans_A5_reordered · Seg 3</t>
  </si>
  <si>
    <t>LDA_opt_kmeans_A5_reordered · Seg 4</t>
  </si>
  <si>
    <t>LDA_opt_kmeans_A5_reordered · Seg 5</t>
  </si>
  <si>
    <t>LDA_opt_kmeans_B6_reordered · Seg 1</t>
  </si>
  <si>
    <t>LDA_opt_kmeans_B6_reordered · Seg 2</t>
  </si>
  <si>
    <t>LDA_opt_kmeans_B6_reordered · Seg 3</t>
  </si>
  <si>
    <t>LDA_opt_kmeans_B6_reordered · Seg 4</t>
  </si>
  <si>
    <t>LDA_opt_kmeans_B6_reordered · Seg 5</t>
  </si>
  <si>
    <t>LDA_opt_kmeans_B6_reordered · Seg 6</t>
  </si>
  <si>
    <t>Solution - Segment Comparison Sortable</t>
  </si>
  <si>
    <t>Block</t>
  </si>
  <si>
    <t>Label</t>
  </si>
  <si>
    <t>nA</t>
  </si>
  <si>
    <t>nB</t>
  </si>
  <si>
    <t>I want a famous, well-known firm (I want a smaller, personal practice)</t>
  </si>
  <si>
    <t>I want a single dedicated attorney (I'm fine with a team-based approach)</t>
  </si>
  <si>
    <t>I want a generalist firm (handles many case types) (I want a specialist firm (personal injury only))</t>
  </si>
  <si>
    <t>I want the most experienced firm (I want the most attentive firm)</t>
  </si>
  <si>
    <t>I prefer face-to-face meetings (I'm fine handling everything remotely)</t>
  </si>
  <si>
    <t>I want frequent updates from my lawyer (I prefer to be updated only when there's news)</t>
  </si>
  <si>
    <t>I want a confident lawyer in charge (I want a collaborative lawyer-partner)</t>
  </si>
  <si>
    <t>I want a polished, formal style (I want a down-to-earth, relatable style)</t>
  </si>
  <si>
    <t>I want a long-established firm (I want a fresh, modern firm)</t>
  </si>
  <si>
    <t>I want bold, aggressive representation (I want measured, respectful representation)</t>
  </si>
  <si>
    <t>I want a lawyer who drives the decisions (I want to drive the decisions myself)</t>
  </si>
  <si>
    <t>I want a firm with polished marketing and branding (I want a low-key, practical practice)</t>
  </si>
  <si>
    <t>The legal system is fair to injury victims (The legal system favors defendants)</t>
  </si>
  <si>
    <t>Lawyers are honest professionals (Lawyers put their own interests first)</t>
  </si>
  <si>
    <t>Insurance companies will treat my claim fairly (Insurance companies will minimize my claim)</t>
  </si>
  <si>
    <t>I'd be comfortable going to trial (I'd want to avoid trial at all costs)</t>
  </si>
  <si>
    <t>Mediation is a respectable resolution (Mediation feels like accepting less)</t>
  </si>
  <si>
    <t>I trust contingency-fee promises (I want every detail in writing first)</t>
  </si>
  <si>
    <t>The legal process is approachable (The legal process is intimidating)</t>
  </si>
  <si>
    <t>Insurance adjusters want a fair outcome (Adjusters are paid to minimize payouts)</t>
  </si>
  <si>
    <t>My case will be taken seriously (I worry my case will be dismissed)</t>
  </si>
  <si>
    <t>I have confidence in the courts (I have little confidence in the courts)</t>
  </si>
  <si>
    <t>I want the maximum possible settlement (I want a fast, fair settlement)</t>
  </si>
  <si>
    <t>I want medical bills covered (I want pain &amp; suffering compensation)</t>
  </si>
  <si>
    <t>I want lost wages addressed (I want future earning capacity addressed)</t>
  </si>
  <si>
    <t>I want the responsible party held accountable (I just want my losses covered)</t>
  </si>
  <si>
    <t>I want a public verdict (I want a confidential settlement)</t>
  </si>
  <si>
    <t>I want emotional closure from the process (I just want the financial outcome)</t>
  </si>
  <si>
    <t>I want this resolved within months (I'm willing to wait years for the right outcome)</t>
  </si>
  <si>
    <t>I want to focus on my recovery now (I want to actively engage with my case)</t>
  </si>
  <si>
    <t>I want a precedent-setting case (My case is just about me)</t>
  </si>
  <si>
    <t>I want the at-fault party to admit fault (I just want what I'm owed)</t>
  </si>
  <si>
    <t>I trust experts to guide me (I want to understand it myself first)</t>
  </si>
  <si>
    <t>I want a clear recommendation (I want to see all my options)</t>
  </si>
  <si>
    <t>I make big decisions on my own (I weigh big decisions with family)</t>
  </si>
  <si>
    <t>I trust my gut (I rely on data and reviews)</t>
  </si>
  <si>
    <t>I act when I'm 80% sure (I wait until I'm 100% sure)</t>
  </si>
  <si>
    <t>I trust word-of-mouth (I trust verified credentials)</t>
  </si>
  <si>
    <t>I'll take risks for a higher payoff (I want certainty even at a lower payoff)</t>
  </si>
  <si>
    <t>I confront problems head-on (I avoid conflict whenever possible)</t>
  </si>
  <si>
    <t>Motor vehicle accident</t>
  </si>
  <si>
    <t>Slip and fall</t>
  </si>
  <si>
    <t>Dog bite</t>
  </si>
  <si>
    <t>Product liability</t>
  </si>
  <si>
    <t>Premises liability (non-slip)</t>
  </si>
  <si>
    <t>Workplace injury</t>
  </si>
  <si>
    <t>Medical / professional negligence</t>
  </si>
  <si>
    <t>Minor injury</t>
  </si>
  <si>
    <t>Moderate injury</t>
  </si>
  <si>
    <t>Serious injury</t>
  </si>
  <si>
    <t>Catastrophic injury</t>
  </si>
  <si>
    <t>Soft tissue / sprains / strains</t>
  </si>
  <si>
    <t>Fractures or broken bones</t>
  </si>
  <si>
    <t>Traumatic brain injury (TBI)</t>
  </si>
  <si>
    <t>Spinal or back injury</t>
  </si>
  <si>
    <t>Required surgery</t>
  </si>
  <si>
    <t>Scarring or disfigurement</t>
  </si>
  <si>
    <t>Lost work / temporary disability</t>
  </si>
  <si>
    <t>Ongoing chronic pain</t>
  </si>
  <si>
    <t>Contingency fee structure (no win, no fee)</t>
  </si>
  <si>
    <t>Firm reputation</t>
  </si>
  <si>
    <t>Communication style</t>
  </si>
  <si>
    <t>Track record and case experience</t>
  </si>
  <si>
    <t>Local presence (nearby office)</t>
  </si>
  <si>
    <t>Online reviews and ratings</t>
  </si>
  <si>
    <t>Free initial consultation</t>
  </si>
  <si>
    <t>Personal connection / chemistry</t>
  </si>
  <si>
    <t>Google search</t>
  </si>
  <si>
    <t>Friend or family referral</t>
  </si>
  <si>
    <t>TV ads</t>
  </si>
  <si>
    <t>Radio ads</t>
  </si>
  <si>
    <t>Billboards</t>
  </si>
  <si>
    <t>Online reviews (Yelp, Google reviews)</t>
  </si>
  <si>
    <t>Attorney directory (Avvo, Justia, Martindale)</t>
  </si>
  <si>
    <t>Worried about cost / out-of-pocket fees</t>
  </si>
  <si>
    <t>Worried about how long it will take</t>
  </si>
  <si>
    <t>Worried about case complexity</t>
  </si>
  <si>
    <t>Worried about retaliation</t>
  </si>
  <si>
    <t>Worried about embarrassment / loss of privacy</t>
  </si>
  <si>
    <t>Worried about whether lawyers can be trusted</t>
  </si>
  <si>
    <t>Worried about ending up with no settlement</t>
  </si>
  <si>
    <t>Has health insurance covering this injury</t>
  </si>
  <si>
    <t>Employer is supportive</t>
  </si>
  <si>
    <t>Can afford to wait for a settlement</t>
  </si>
  <si>
    <t>Currently behind on bills due to the injury</t>
  </si>
  <si>
    <t>Has lost income from inability to work</t>
  </si>
  <si>
    <t>Has savings or emergency fund</t>
  </si>
  <si>
    <t>I feel angry about what happened</t>
  </si>
  <si>
    <t>I feel scared about the future</t>
  </si>
  <si>
    <t>I feel frustrated with the insurance process</t>
  </si>
  <si>
    <t>I am hopeful about my recovery</t>
  </si>
  <si>
    <t>I want justice and accountability</t>
  </si>
  <si>
    <t>I want closure so I can move on</t>
  </si>
  <si>
    <t>Already contacted at least one lawyer</t>
  </si>
  <si>
    <t>Worried about statute of limitations</t>
  </si>
  <si>
    <t>Ready to sign with a lawyer this week</t>
  </si>
  <si>
    <t>Still comparing multiple lawyers</t>
  </si>
  <si>
    <t>Incident occurred within the last 30 days</t>
  </si>
  <si>
    <t>Doctor recommended consulting a lawyer</t>
  </si>
  <si>
    <t>Age 18-34</t>
  </si>
  <si>
    <t>Age 35-54</t>
  </si>
  <si>
    <t>Age 55+</t>
  </si>
  <si>
    <t>Female</t>
  </si>
  <si>
    <t>Household income under $50K</t>
  </si>
  <si>
    <t>Bachelor's degree or higher</t>
  </si>
  <si>
    <t>Lives in urban area</t>
  </si>
  <si>
    <t>Solution - Segment Comparison by Diff</t>
  </si>
  <si>
    <t>Rows = Solution A:</t>
  </si>
  <si>
    <t>Cols = Solution B:</t>
  </si>
  <si>
    <t>Counts</t>
  </si>
  <si>
    <t>A \ B</t>
  </si>
  <si>
    <t>Row %</t>
  </si>
  <si>
    <t>Column %</t>
  </si>
  <si>
    <t>Adj Rand Index</t>
  </si>
  <si>
    <t>Cram��r's V</t>
  </si>
  <si>
    <t>% Agree (pairwise)</t>
  </si>
  <si>
    <t>Adj Rand Index ��� how similarly the two solutions group respondents, corrected for chance (1 = identical grouping, 0 ��� random, &lt; 0 worse than chance). Label-agnostic.</t>
  </si>
  <si>
    <t>Cram��r's V ��� strength of association between the two solutions' segment assignments (0 = none, 1 = perfect).</t>
  </si>
  <si>
    <t>% Agree (pairwise) ��� share of all respondent pairs the two solutions treat the same way: both in the same segment, or both in different segments.</t>
  </si>
  <si>
    <t>Solution Agreement - Cross Tabulation</t>
  </si>
  <si>
    <t>Pick the two segments with the dropdowns above each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</si>
</sst>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i/>
      <sz val="11"/>
      <color rgb="FF808080"/>
      <name val="Calibri"/>
      <family val="2"/>
    </font>
    <font>
      <i/>
      <sz val="9"/>
      <color rgb="FF59595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9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9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9" fontId="1" fillId="0" borderId="9" xfId="0" applyNumberFormat="1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9" fontId="1" fillId="0" borderId="11" xfId="0" applyNumberFormat="1" applyFont="1" applyBorder="1" applyAlignment="1">
      <alignment horizontal="center"/>
    </xf>
    <xf numFmtId="9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1" fontId="1" fillId="0" borderId="18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1" fontId="1" fillId="0" borderId="1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4" fillId="0" borderId="0" xfId="0" applyFont="1"/>
    <xf numFmtId="0" fontId="1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1" fillId="0" borderId="23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left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328">
    <dxf>
      <font>
        <sz val="11"/>
        <color rgb="FFFFFFFF"/>
        <name val="Calibri"/>
      </font>
    </dxf>
    <dxf>
      <font>
        <sz val="11"/>
        <color rgb="FFFFFFFF"/>
        <name val="Calibri"/>
      </font>
    </dxf>
    <dxf>
      <font>
        <sz val="11"/>
        <color rgb="FFFFFFFF"/>
        <name val="Calibri"/>
      </font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E0E0E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FFFFFF"/>
        <name val="Calibri"/>
      </font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</dxf>
    <dxf>
      <font>
        <sz val="11"/>
        <color rgb="FFFFFFFF"/>
        <name val="Calibri"/>
      </font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006100"/>
        <name val="Calibri"/>
      </font>
      <fill>
        <patternFill patternType="solid">
          <bgColor rgb="FFC6EFCE"/>
        </patternFill>
      </fill>
    </dxf>
    <dxf>
      <font>
        <sz val="11"/>
        <color rgb="FF000000"/>
        <name val="Calibri"/>
      </font>
      <fill>
        <patternFill patternType="solid">
          <bgColor rgb="FFE0E0E0"/>
        </patternFill>
      </fill>
    </dxf>
    <dxf>
      <font>
        <sz val="11"/>
        <color rgb="FF9C0006"/>
        <name val="Calibri"/>
      </font>
      <fill>
        <patternFill patternType="solid">
          <bgColor rgb="FFFFC7CE"/>
        </patternFill>
      </fill>
    </dxf>
    <dxf>
      <font>
        <sz val="11"/>
        <color rgb="FFFFFFFF"/>
        <name val="Calibri"/>
      </font>
      <fill>
        <patternFill patternType="solid"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0"/>
  <sheetViews>
    <sheetView showGridLines="0" tabSelected="1" workbookViewId="0">
      <pane xSplit="3" ySplit="13" topLeftCell="D14" activePane="bottomRight" state="frozen"/>
      <selection pane="topRight"/>
      <selection pane="bottomLeft"/>
      <selection pane="bottomRight"/>
    </sheetView>
  </sheetViews>
  <sheetFormatPr baseColWidth="10" defaultColWidth="0" defaultRowHeight="15" zeroHeight="1" outlineLevelRow="1" x14ac:dyDescent="0.2"/>
  <cols>
    <col min="1" max="1" width="1.6640625" customWidth="1"/>
    <col min="2" max="2" width="9.1640625" hidden="1" customWidth="1"/>
    <col min="3" max="3" width="75.6640625" customWidth="1"/>
    <col min="4" max="4" width="9.1640625" hidden="1" customWidth="1"/>
    <col min="5" max="5" width="7.6640625" customWidth="1"/>
    <col min="6" max="6" width="1.6640625" customWidth="1"/>
    <col min="7" max="8" width="15.6640625" customWidth="1"/>
    <col min="9" max="9" width="1.6640625" customWidth="1"/>
    <col min="10" max="11" width="7.6640625" customWidth="1"/>
    <col min="12" max="12" width="1.6640625" customWidth="1"/>
    <col min="13" max="13" width="7.6640625" customWidth="1"/>
    <col min="14" max="14" width="1.6640625" customWidth="1"/>
    <col min="15" max="15" width="9.1640625" hidden="1" customWidth="1"/>
    <col min="16" max="16" width="1.6640625" customWidth="1"/>
    <col min="17" max="17" width="10.83203125" customWidth="1"/>
    <col min="18" max="29" width="10.83203125" hidden="1" customWidth="1"/>
    <col min="30" max="33" width="9.1640625" hidden="1" customWidth="1"/>
    <col min="34" max="34" width="10.83203125" hidden="1" customWidth="1"/>
    <col min="35" max="35" width="9.1640625" hidden="1" customWidth="1"/>
    <col min="36" max="16384" width="10.83203125" hidden="1"/>
  </cols>
  <sheetData>
    <row r="1" spans="1:35" x14ac:dyDescent="0.2">
      <c r="A1" s="46" t="s">
        <v>380</v>
      </c>
      <c r="AI1" t="str">
        <f>"segs_"&amp;MATCH(ctl_solA,soln_list,0)</f>
        <v>segs_1</v>
      </c>
    </row>
    <row r="2" spans="1:35" hidden="1" outlineLevel="1" x14ac:dyDescent="0.2">
      <c r="G2" s="21" t="s">
        <v>236</v>
      </c>
      <c r="H2" s="24">
        <f>$H$6</f>
        <v>0.1</v>
      </c>
      <c r="AI2" t="str">
        <f>"segs_"&amp;MATCH(ctl_solB,soln_list,0)</f>
        <v>segs_2</v>
      </c>
    </row>
    <row r="3" spans="1:35" hidden="1" outlineLevel="1" x14ac:dyDescent="0.2">
      <c r="G3" s="18" t="s">
        <v>237</v>
      </c>
      <c r="H3" s="23">
        <f>$H$6</f>
        <v>0.1</v>
      </c>
    </row>
    <row r="4" spans="1:35" hidden="1" outlineLevel="1" x14ac:dyDescent="0.2">
      <c r="G4" s="18" t="s">
        <v>238</v>
      </c>
      <c r="H4" s="23">
        <v>0.05</v>
      </c>
    </row>
    <row r="5" spans="1:35" hidden="1" outlineLevel="1" x14ac:dyDescent="0.2">
      <c r="G5" s="18" t="s">
        <v>233</v>
      </c>
      <c r="H5" s="23">
        <v>0.1</v>
      </c>
    </row>
    <row r="6" spans="1:35" hidden="1" outlineLevel="1" x14ac:dyDescent="0.2">
      <c r="G6" s="18" t="s">
        <v>234</v>
      </c>
      <c r="H6" s="23">
        <v>0.1</v>
      </c>
    </row>
    <row r="7" spans="1:35" hidden="1" outlineLevel="1" x14ac:dyDescent="0.2">
      <c r="G7" s="18" t="s">
        <v>235</v>
      </c>
      <c r="H7" s="23">
        <v>1</v>
      </c>
    </row>
    <row r="8" spans="1:35" hidden="1" outlineLevel="1" x14ac:dyDescent="0.2">
      <c r="G8" s="1" t="s">
        <v>239</v>
      </c>
      <c r="H8" s="8">
        <v>0</v>
      </c>
    </row>
    <row r="9" spans="1:35" ht="0" hidden="1" customHeight="1" outlineLevel="1" x14ac:dyDescent="0.2"/>
    <row r="10" spans="1:35" ht="40" customHeight="1" collapsed="1" x14ac:dyDescent="0.2">
      <c r="E10" s="28" t="s">
        <v>231</v>
      </c>
      <c r="G10" s="42" t="s">
        <v>241</v>
      </c>
      <c r="H10" s="44" t="s">
        <v>242</v>
      </c>
    </row>
    <row r="11" spans="1:35" ht="24" x14ac:dyDescent="0.3">
      <c r="C11" s="27" t="s">
        <v>228</v>
      </c>
      <c r="D11" s="28" t="s">
        <v>229</v>
      </c>
      <c r="E11" s="28" t="s">
        <v>230</v>
      </c>
      <c r="F11" s="28" t="s">
        <v>231</v>
      </c>
      <c r="G11" s="43">
        <v>1</v>
      </c>
      <c r="H11" s="45">
        <v>1</v>
      </c>
      <c r="I11" s="28" t="s">
        <v>231</v>
      </c>
      <c r="J11" s="28" t="s">
        <v>232</v>
      </c>
      <c r="K11" s="28" t="s">
        <v>233</v>
      </c>
      <c r="L11" s="28" t="s">
        <v>231</v>
      </c>
      <c r="M11" s="28" t="s">
        <v>234</v>
      </c>
      <c r="N11" s="28" t="s">
        <v>231</v>
      </c>
      <c r="O11" s="28" t="s">
        <v>235</v>
      </c>
    </row>
    <row r="12" spans="1:35" x14ac:dyDescent="0.2">
      <c r="D12" s="38"/>
      <c r="E12" s="37">
        <f>IFERROR(INDEX(_compare_data!$B$328:$L$328,MATCH(ctl_solA&amp;" · Seg "&amp;ctl_segA,_compare_data!$B$1:$L$1,0)),0)</f>
        <v>2000</v>
      </c>
      <c r="F12" s="38"/>
      <c r="G12" s="22">
        <f>IFERROR(INDEX(_compare_data!$B$325:$L$325,MATCH(ctl_solA&amp;" · Seg "&amp;ctl_segA,_compare_data!$B$1:$L$1,0)),0)</f>
        <v>376</v>
      </c>
      <c r="H12" s="25">
        <f>IFERROR(INDEX(_compare_data!$B$325:$L$325,MATCH(ctl_solB&amp;" · Seg "&amp;ctl_segB,_compare_data!$B$1:$L$1,0)),0)</f>
        <v>380</v>
      </c>
      <c r="I12" s="38"/>
      <c r="J12" s="38"/>
      <c r="K12" s="38"/>
      <c r="M12" s="38">
        <f>IFERROR(
AVERAGEIF($G$10:$H$10, "=x", G12:H12), 0
) -
IFERROR(
AVERAGEIF($G$10:$H$10, "=o", G12:H12), 0
)</f>
        <v>0</v>
      </c>
    </row>
    <row r="13" spans="1:35" x14ac:dyDescent="0.2">
      <c r="D13" s="39"/>
      <c r="E13" s="30">
        <v>1</v>
      </c>
      <c r="F13" s="39"/>
      <c r="G13" s="6">
        <f>IFERROR(INDEX(_compare_data!$B$326:$L$326,MATCH(ctl_solA&amp;" · Seg "&amp;ctl_segA,_compare_data!$B$1:$L$1,0))/INDEX(_compare_data!$B$327:$L$327,MATCH(ctl_solA&amp;" · Seg "&amp;ctl_segA,_compare_data!$B$1:$L$1,0)),0)</f>
        <v>0.188</v>
      </c>
      <c r="H13" s="9">
        <f>IFERROR(INDEX(_compare_data!$B$326:$L$326,MATCH(ctl_solB&amp;" · Seg "&amp;ctl_segB,_compare_data!$B$1:$L$1,0))/INDEX(_compare_data!$B$327:$L$327,MATCH(ctl_solB&amp;" · Seg "&amp;ctl_segB,_compare_data!$B$1:$L$1,0)),0)</f>
        <v>0.19</v>
      </c>
      <c r="I13" s="39"/>
      <c r="J13" s="39"/>
      <c r="K13" s="39"/>
      <c r="M13" s="39">
        <f>IFERROR(
AVERAGEIF($G$10:$H$10, "=x", G13:H13), 0
) -
IFERROR(
AVERAGEIF($G$10:$H$10, "=o", G13:H13), 0
)</f>
        <v>0</v>
      </c>
    </row>
    <row r="14" spans="1:35" x14ac:dyDescent="0.2">
      <c r="C14" s="26" t="s">
        <v>0</v>
      </c>
    </row>
    <row r="15" spans="1:35" x14ac:dyDescent="0.2">
      <c r="B15" s="11" t="s">
        <v>1</v>
      </c>
      <c r="C15" s="33" t="s">
        <v>2</v>
      </c>
      <c r="D15" s="35">
        <f t="shared" ref="D15:D26" si="0">AD15+AE15</f>
        <v>756</v>
      </c>
      <c r="E15" s="16">
        <f t="shared" ref="E15:E26" si="1">IFERROR(($G15*AF15+$H15*AG15)/(AF15+AG15),"")</f>
        <v>0.85185613756613754</v>
      </c>
      <c r="G15" s="14">
        <f>IFERROR(INDEX(_compare_data!$B$2:$L$107,MATCH($B15,_compare_data!$A$2:$A$107,0),MATCH(ctl_solA&amp;" · Seg "&amp;ctl_segA,_compare_data!$B$1:$L$1,0)),"")</f>
        <v>0.84309000000000001</v>
      </c>
      <c r="H15" s="16">
        <f>IFERROR(INDEX(_compare_data!$B$2:$L$107,MATCH($B15,_compare_data!$A$2:$A$107,0),MATCH(ctl_solB&amp;" · Seg "&amp;ctl_segB,_compare_data!$B$1:$L$1,0)),"")</f>
        <v>0.86053000000000002</v>
      </c>
      <c r="J15" s="14">
        <f t="shared" ref="J15:J26" si="2">IFERROR(ABS($G15-$H15),"")</f>
        <v>1.7440000000000011E-2</v>
      </c>
      <c r="K15" s="16">
        <f t="shared" ref="K15:K26" si="3">IFERROR(CHIDIST((AD15+AE15)*MAX(ABS((G15*AD15)*((1-H15)*AE15)-((1-G15)*AD15)*(H15*AE15))-(AD15+AE15)/2,0)^2/(AD15*AE15*(G15*AD15+H15*AE15)*((1-G15)*AD15+(1-H15)*AE15)),1),1)</f>
        <v>0.56696327555719062</v>
      </c>
      <c r="M15" s="39">
        <f t="shared" ref="M15:M26" si="4">IFERROR($G15-$H15,"")</f>
        <v>-1.7440000000000011E-2</v>
      </c>
      <c r="O15" s="19" t="s">
        <v>25</v>
      </c>
      <c r="AD15">
        <f>IFERROR(INDEX(_compare_data!$B$110:$L$215,MATCH($B15,_compare_data!$A$110:$A$215,0),MATCH(ctl_solA&amp;" · Seg "&amp;ctl_segA,_compare_data!$B$109:$L$109,0)),0)</f>
        <v>376</v>
      </c>
      <c r="AE15">
        <f>IFERROR(INDEX(_compare_data!$B$110:$L$215,MATCH($B15,_compare_data!$A$110:$A$215,0),MATCH(ctl_solB&amp;" · Seg "&amp;ctl_segB,_compare_data!$B$109:$L$109,0)),0)</f>
        <v>380</v>
      </c>
      <c r="AF15">
        <f>IFERROR(INDEX(_compare_data!$B$218:$L$323,MATCH($B15,_compare_data!$A$218:$A$323,0),MATCH(ctl_solA&amp;" · Seg "&amp;ctl_segA,_compare_data!$B$217:$L$217,0)),0)</f>
        <v>376</v>
      </c>
      <c r="AG15">
        <f>IFERROR(INDEX(_compare_data!$B$218:$L$323,MATCH($B15,_compare_data!$A$218:$A$323,0),MATCH(ctl_solB&amp;" · Seg "&amp;ctl_segB,_compare_data!$B$217:$L$217,0)),0)</f>
        <v>380</v>
      </c>
    </row>
    <row r="16" spans="1:35" x14ac:dyDescent="0.2">
      <c r="B16" s="13" t="s">
        <v>3</v>
      </c>
      <c r="C16" s="34" t="s">
        <v>4</v>
      </c>
      <c r="D16" s="36">
        <f t="shared" si="0"/>
        <v>756</v>
      </c>
      <c r="E16" s="17">
        <f t="shared" si="1"/>
        <v>0.49867603174603181</v>
      </c>
      <c r="G16" s="15">
        <f>IFERROR(INDEX(_compare_data!$B$2:$L$107,MATCH($B16,_compare_data!$A$2:$A$107,0),MATCH(ctl_solA&amp;" · Seg "&amp;ctl_segA,_compare_data!$B$1:$L$1,0)),"")</f>
        <v>0.49468000000000001</v>
      </c>
      <c r="H16" s="17">
        <f>IFERROR(INDEX(_compare_data!$B$2:$L$107,MATCH($B16,_compare_data!$A$2:$A$107,0),MATCH(ctl_solB&amp;" · Seg "&amp;ctl_segB,_compare_data!$B$1:$L$1,0)),"")</f>
        <v>0.50263000000000002</v>
      </c>
      <c r="J16" s="15">
        <f t="shared" si="2"/>
        <v>7.9500000000000126E-3</v>
      </c>
      <c r="K16" s="17">
        <f t="shared" si="3"/>
        <v>0.88404296347705713</v>
      </c>
      <c r="M16" s="39">
        <f t="shared" si="4"/>
        <v>-7.9500000000000126E-3</v>
      </c>
      <c r="O16" s="20" t="s">
        <v>25</v>
      </c>
      <c r="AD16">
        <f>IFERROR(INDEX(_compare_data!$B$110:$L$215,MATCH($B16,_compare_data!$A$110:$A$215,0),MATCH(ctl_solA&amp;" · Seg "&amp;ctl_segA,_compare_data!$B$109:$L$109,0)),0)</f>
        <v>376</v>
      </c>
      <c r="AE16">
        <f>IFERROR(INDEX(_compare_data!$B$110:$L$215,MATCH($B16,_compare_data!$A$110:$A$215,0),MATCH(ctl_solB&amp;" · Seg "&amp;ctl_segB,_compare_data!$B$109:$L$109,0)),0)</f>
        <v>380</v>
      </c>
      <c r="AF16">
        <f>IFERROR(INDEX(_compare_data!$B$218:$L$323,MATCH($B16,_compare_data!$A$218:$A$323,0),MATCH(ctl_solA&amp;" · Seg "&amp;ctl_segA,_compare_data!$B$217:$L$217,0)),0)</f>
        <v>376</v>
      </c>
      <c r="AG16">
        <f>IFERROR(INDEX(_compare_data!$B$218:$L$323,MATCH($B16,_compare_data!$A$218:$A$323,0),MATCH(ctl_solB&amp;" · Seg "&amp;ctl_segB,_compare_data!$B$217:$L$217,0)),0)</f>
        <v>380</v>
      </c>
    </row>
    <row r="17" spans="2:33" x14ac:dyDescent="0.2">
      <c r="B17" s="13" t="s">
        <v>5</v>
      </c>
      <c r="C17" s="34" t="s">
        <v>6</v>
      </c>
      <c r="D17" s="36">
        <f t="shared" si="0"/>
        <v>756</v>
      </c>
      <c r="E17" s="17">
        <f t="shared" si="1"/>
        <v>0.25925772486772486</v>
      </c>
      <c r="G17" s="15">
        <f>IFERROR(INDEX(_compare_data!$B$2:$L$107,MATCH($B17,_compare_data!$A$2:$A$107,0),MATCH(ctl_solA&amp;" · Seg "&amp;ctl_segA,_compare_data!$B$1:$L$1,0)),"")</f>
        <v>0.26063999999999998</v>
      </c>
      <c r="H17" s="17">
        <f>IFERROR(INDEX(_compare_data!$B$2:$L$107,MATCH($B17,_compare_data!$A$2:$A$107,0),MATCH(ctl_solB&amp;" · Seg "&amp;ctl_segB,_compare_data!$B$1:$L$1,0)),"")</f>
        <v>0.25789000000000001</v>
      </c>
      <c r="J17" s="15">
        <f t="shared" si="2"/>
        <v>2.7499999999999747E-3</v>
      </c>
      <c r="K17" s="17">
        <f t="shared" si="3"/>
        <v>0.99738626188504631</v>
      </c>
      <c r="M17" s="39">
        <f t="shared" si="4"/>
        <v>2.7499999999999747E-3</v>
      </c>
      <c r="O17" s="20" t="s">
        <v>25</v>
      </c>
      <c r="AD17">
        <f>IFERROR(INDEX(_compare_data!$B$110:$L$215,MATCH($B17,_compare_data!$A$110:$A$215,0),MATCH(ctl_solA&amp;" · Seg "&amp;ctl_segA,_compare_data!$B$109:$L$109,0)),0)</f>
        <v>376</v>
      </c>
      <c r="AE17">
        <f>IFERROR(INDEX(_compare_data!$B$110:$L$215,MATCH($B17,_compare_data!$A$110:$A$215,0),MATCH(ctl_solB&amp;" · Seg "&amp;ctl_segB,_compare_data!$B$109:$L$109,0)),0)</f>
        <v>380</v>
      </c>
      <c r="AF17">
        <f>IFERROR(INDEX(_compare_data!$B$218:$L$323,MATCH($B17,_compare_data!$A$218:$A$323,0),MATCH(ctl_solA&amp;" · Seg "&amp;ctl_segA,_compare_data!$B$217:$L$217,0)),0)</f>
        <v>376</v>
      </c>
      <c r="AG17">
        <f>IFERROR(INDEX(_compare_data!$B$218:$L$323,MATCH($B17,_compare_data!$A$218:$A$323,0),MATCH(ctl_solB&amp;" · Seg "&amp;ctl_segB,_compare_data!$B$217:$L$217,0)),0)</f>
        <v>380</v>
      </c>
    </row>
    <row r="18" spans="2:33" x14ac:dyDescent="0.2">
      <c r="B18" s="13" t="s">
        <v>7</v>
      </c>
      <c r="C18" s="34" t="s">
        <v>8</v>
      </c>
      <c r="D18" s="36">
        <f t="shared" si="0"/>
        <v>756</v>
      </c>
      <c r="E18" s="17">
        <f t="shared" si="1"/>
        <v>0.72751063492063484</v>
      </c>
      <c r="G18" s="15">
        <f>IFERROR(INDEX(_compare_data!$B$2:$L$107,MATCH($B18,_compare_data!$A$2:$A$107,0),MATCH(ctl_solA&amp;" · Seg "&amp;ctl_segA,_compare_data!$B$1:$L$1,0)),"")</f>
        <v>0.72074000000000005</v>
      </c>
      <c r="H18" s="17">
        <f>IFERROR(INDEX(_compare_data!$B$2:$L$107,MATCH($B18,_compare_data!$A$2:$A$107,0),MATCH(ctl_solB&amp;" · Seg "&amp;ctl_segB,_compare_data!$B$1:$L$1,0)),"")</f>
        <v>0.73421000000000003</v>
      </c>
      <c r="J18" s="15">
        <f t="shared" si="2"/>
        <v>1.3469999999999982E-2</v>
      </c>
      <c r="K18" s="17">
        <f t="shared" si="3"/>
        <v>0.73821198314612135</v>
      </c>
      <c r="M18" s="39">
        <f t="shared" si="4"/>
        <v>-1.3469999999999982E-2</v>
      </c>
      <c r="O18" s="20" t="s">
        <v>25</v>
      </c>
      <c r="AD18">
        <f>IFERROR(INDEX(_compare_data!$B$110:$L$215,MATCH($B18,_compare_data!$A$110:$A$215,0),MATCH(ctl_solA&amp;" · Seg "&amp;ctl_segA,_compare_data!$B$109:$L$109,0)),0)</f>
        <v>376</v>
      </c>
      <c r="AE18">
        <f>IFERROR(INDEX(_compare_data!$B$110:$L$215,MATCH($B18,_compare_data!$A$110:$A$215,0),MATCH(ctl_solB&amp;" · Seg "&amp;ctl_segB,_compare_data!$B$109:$L$109,0)),0)</f>
        <v>380</v>
      </c>
      <c r="AF18">
        <f>IFERROR(INDEX(_compare_data!$B$218:$L$323,MATCH($B18,_compare_data!$A$218:$A$323,0),MATCH(ctl_solA&amp;" · Seg "&amp;ctl_segA,_compare_data!$B$217:$L$217,0)),0)</f>
        <v>376</v>
      </c>
      <c r="AG18">
        <f>IFERROR(INDEX(_compare_data!$B$218:$L$323,MATCH($B18,_compare_data!$A$218:$A$323,0),MATCH(ctl_solB&amp;" · Seg "&amp;ctl_segB,_compare_data!$B$217:$L$217,0)),0)</f>
        <v>380</v>
      </c>
    </row>
    <row r="19" spans="2:33" x14ac:dyDescent="0.2">
      <c r="B19" s="13" t="s">
        <v>9</v>
      </c>
      <c r="C19" s="34" t="s">
        <v>10</v>
      </c>
      <c r="D19" s="36">
        <f t="shared" si="0"/>
        <v>756</v>
      </c>
      <c r="E19" s="17">
        <f t="shared" si="1"/>
        <v>0.52381333333333335</v>
      </c>
      <c r="G19" s="15">
        <f>IFERROR(INDEX(_compare_data!$B$2:$L$107,MATCH($B19,_compare_data!$A$2:$A$107,0),MATCH(ctl_solA&amp;" · Seg "&amp;ctl_segA,_compare_data!$B$1:$L$1,0)),"")</f>
        <v>0.52127999999999997</v>
      </c>
      <c r="H19" s="17">
        <f>IFERROR(INDEX(_compare_data!$B$2:$L$107,MATCH($B19,_compare_data!$A$2:$A$107,0),MATCH(ctl_solB&amp;" · Seg "&amp;ctl_segB,_compare_data!$B$1:$L$1,0)),"")</f>
        <v>0.52632000000000001</v>
      </c>
      <c r="J19" s="15">
        <f t="shared" si="2"/>
        <v>5.0400000000000444E-3</v>
      </c>
      <c r="K19" s="17">
        <f t="shared" si="3"/>
        <v>0.94744977507082906</v>
      </c>
      <c r="M19" s="39">
        <f t="shared" si="4"/>
        <v>-5.0400000000000444E-3</v>
      </c>
      <c r="O19" s="20" t="s">
        <v>25</v>
      </c>
      <c r="AD19">
        <f>IFERROR(INDEX(_compare_data!$B$110:$L$215,MATCH($B19,_compare_data!$A$110:$A$215,0),MATCH(ctl_solA&amp;" · Seg "&amp;ctl_segA,_compare_data!$B$109:$L$109,0)),0)</f>
        <v>376</v>
      </c>
      <c r="AE19">
        <f>IFERROR(INDEX(_compare_data!$B$110:$L$215,MATCH($B19,_compare_data!$A$110:$A$215,0),MATCH(ctl_solB&amp;" · Seg "&amp;ctl_segB,_compare_data!$B$109:$L$109,0)),0)</f>
        <v>380</v>
      </c>
      <c r="AF19">
        <f>IFERROR(INDEX(_compare_data!$B$218:$L$323,MATCH($B19,_compare_data!$A$218:$A$323,0),MATCH(ctl_solA&amp;" · Seg "&amp;ctl_segA,_compare_data!$B$217:$L$217,0)),0)</f>
        <v>376</v>
      </c>
      <c r="AG19">
        <f>IFERROR(INDEX(_compare_data!$B$218:$L$323,MATCH($B19,_compare_data!$A$218:$A$323,0),MATCH(ctl_solB&amp;" · Seg "&amp;ctl_segB,_compare_data!$B$217:$L$217,0)),0)</f>
        <v>380</v>
      </c>
    </row>
    <row r="20" spans="2:33" x14ac:dyDescent="0.2">
      <c r="B20" s="13" t="s">
        <v>11</v>
      </c>
      <c r="C20" s="34" t="s">
        <v>12</v>
      </c>
      <c r="D20" s="36">
        <f t="shared" si="0"/>
        <v>756</v>
      </c>
      <c r="E20" s="17">
        <f t="shared" si="1"/>
        <v>0.51454957671957668</v>
      </c>
      <c r="G20" s="15">
        <f>IFERROR(INDEX(_compare_data!$B$2:$L$107,MATCH($B20,_compare_data!$A$2:$A$107,0),MATCH(ctl_solA&amp;" · Seg "&amp;ctl_segA,_compare_data!$B$1:$L$1,0)),"")</f>
        <v>0.52127999999999997</v>
      </c>
      <c r="H20" s="17">
        <f>IFERROR(INDEX(_compare_data!$B$2:$L$107,MATCH($B20,_compare_data!$A$2:$A$107,0),MATCH(ctl_solB&amp;" · Seg "&amp;ctl_segB,_compare_data!$B$1:$L$1,0)),"")</f>
        <v>0.50788999999999995</v>
      </c>
      <c r="J20" s="15">
        <f t="shared" si="2"/>
        <v>1.3390000000000013E-2</v>
      </c>
      <c r="K20" s="17">
        <f t="shared" si="3"/>
        <v>0.7675784852105707</v>
      </c>
      <c r="M20" s="39">
        <f t="shared" si="4"/>
        <v>1.3390000000000013E-2</v>
      </c>
      <c r="O20" s="20" t="s">
        <v>25</v>
      </c>
      <c r="AD20">
        <f>IFERROR(INDEX(_compare_data!$B$110:$L$215,MATCH($B20,_compare_data!$A$110:$A$215,0),MATCH(ctl_solA&amp;" · Seg "&amp;ctl_segA,_compare_data!$B$109:$L$109,0)),0)</f>
        <v>376</v>
      </c>
      <c r="AE20">
        <f>IFERROR(INDEX(_compare_data!$B$110:$L$215,MATCH($B20,_compare_data!$A$110:$A$215,0),MATCH(ctl_solB&amp;" · Seg "&amp;ctl_segB,_compare_data!$B$109:$L$109,0)),0)</f>
        <v>380</v>
      </c>
      <c r="AF20">
        <f>IFERROR(INDEX(_compare_data!$B$218:$L$323,MATCH($B20,_compare_data!$A$218:$A$323,0),MATCH(ctl_solA&amp;" · Seg "&amp;ctl_segA,_compare_data!$B$217:$L$217,0)),0)</f>
        <v>376</v>
      </c>
      <c r="AG20">
        <f>IFERROR(INDEX(_compare_data!$B$218:$L$323,MATCH($B20,_compare_data!$A$218:$A$323,0),MATCH(ctl_solB&amp;" · Seg "&amp;ctl_segB,_compare_data!$B$217:$L$217,0)),0)</f>
        <v>380</v>
      </c>
    </row>
    <row r="21" spans="2:33" x14ac:dyDescent="0.2">
      <c r="B21" s="13" t="s">
        <v>13</v>
      </c>
      <c r="C21" s="34" t="s">
        <v>14</v>
      </c>
      <c r="D21" s="36">
        <f t="shared" si="0"/>
        <v>756</v>
      </c>
      <c r="E21" s="17">
        <f t="shared" si="1"/>
        <v>0.87169158730158725</v>
      </c>
      <c r="G21" s="15">
        <f>IFERROR(INDEX(_compare_data!$B$2:$L$107,MATCH($B21,_compare_data!$A$2:$A$107,0),MATCH(ctl_solA&amp;" · Seg "&amp;ctl_segA,_compare_data!$B$1:$L$1,0)),"")</f>
        <v>0.87234</v>
      </c>
      <c r="H21" s="17">
        <f>IFERROR(INDEX(_compare_data!$B$2:$L$107,MATCH($B21,_compare_data!$A$2:$A$107,0),MATCH(ctl_solB&amp;" · Seg "&amp;ctl_segB,_compare_data!$B$1:$L$1,0)),"")</f>
        <v>0.87104999999999999</v>
      </c>
      <c r="J21" s="15">
        <f t="shared" si="2"/>
        <v>1.2900000000000134E-3</v>
      </c>
      <c r="K21" s="17">
        <f t="shared" si="3"/>
        <v>1</v>
      </c>
      <c r="M21" s="39">
        <f t="shared" si="4"/>
        <v>1.2900000000000134E-3</v>
      </c>
      <c r="O21" s="20" t="s">
        <v>25</v>
      </c>
      <c r="AD21">
        <f>IFERROR(INDEX(_compare_data!$B$110:$L$215,MATCH($B21,_compare_data!$A$110:$A$215,0),MATCH(ctl_solA&amp;" · Seg "&amp;ctl_segA,_compare_data!$B$109:$L$109,0)),0)</f>
        <v>376</v>
      </c>
      <c r="AE21">
        <f>IFERROR(INDEX(_compare_data!$B$110:$L$215,MATCH($B21,_compare_data!$A$110:$A$215,0),MATCH(ctl_solB&amp;" · Seg "&amp;ctl_segB,_compare_data!$B$109:$L$109,0)),0)</f>
        <v>380</v>
      </c>
      <c r="AF21">
        <f>IFERROR(INDEX(_compare_data!$B$218:$L$323,MATCH($B21,_compare_data!$A$218:$A$323,0),MATCH(ctl_solA&amp;" · Seg "&amp;ctl_segA,_compare_data!$B$217:$L$217,0)),0)</f>
        <v>376</v>
      </c>
      <c r="AG21">
        <f>IFERROR(INDEX(_compare_data!$B$218:$L$323,MATCH($B21,_compare_data!$A$218:$A$323,0),MATCH(ctl_solB&amp;" · Seg "&amp;ctl_segB,_compare_data!$B$217:$L$217,0)),0)</f>
        <v>380</v>
      </c>
    </row>
    <row r="22" spans="2:33" x14ac:dyDescent="0.2">
      <c r="B22" s="13" t="s">
        <v>15</v>
      </c>
      <c r="C22" s="34" t="s">
        <v>16</v>
      </c>
      <c r="D22" s="36">
        <f t="shared" si="0"/>
        <v>756</v>
      </c>
      <c r="E22" s="17">
        <f t="shared" si="1"/>
        <v>0.68518682539682552</v>
      </c>
      <c r="G22" s="15">
        <f>IFERROR(INDEX(_compare_data!$B$2:$L$107,MATCH($B22,_compare_data!$A$2:$A$107,0),MATCH(ctl_solA&amp;" · Seg "&amp;ctl_segA,_compare_data!$B$1:$L$1,0)),"")</f>
        <v>0.69149000000000005</v>
      </c>
      <c r="H22" s="17">
        <f>IFERROR(INDEX(_compare_data!$B$2:$L$107,MATCH($B22,_compare_data!$A$2:$A$107,0),MATCH(ctl_solB&amp;" · Seg "&amp;ctl_segB,_compare_data!$B$1:$L$1,0)),"")</f>
        <v>0.67895000000000005</v>
      </c>
      <c r="J22" s="15">
        <f t="shared" si="2"/>
        <v>1.2539999999999996E-2</v>
      </c>
      <c r="K22" s="17">
        <f t="shared" si="3"/>
        <v>0.76961663866602759</v>
      </c>
      <c r="M22" s="39">
        <f t="shared" si="4"/>
        <v>1.2539999999999996E-2</v>
      </c>
      <c r="O22" s="20" t="s">
        <v>25</v>
      </c>
      <c r="AD22">
        <f>IFERROR(INDEX(_compare_data!$B$110:$L$215,MATCH($B22,_compare_data!$A$110:$A$215,0),MATCH(ctl_solA&amp;" · Seg "&amp;ctl_segA,_compare_data!$B$109:$L$109,0)),0)</f>
        <v>376</v>
      </c>
      <c r="AE22">
        <f>IFERROR(INDEX(_compare_data!$B$110:$L$215,MATCH($B22,_compare_data!$A$110:$A$215,0),MATCH(ctl_solB&amp;" · Seg "&amp;ctl_segB,_compare_data!$B$109:$L$109,0)),0)</f>
        <v>380</v>
      </c>
      <c r="AF22">
        <f>IFERROR(INDEX(_compare_data!$B$218:$L$323,MATCH($B22,_compare_data!$A$218:$A$323,0),MATCH(ctl_solA&amp;" · Seg "&amp;ctl_segA,_compare_data!$B$217:$L$217,0)),0)</f>
        <v>376</v>
      </c>
      <c r="AG22">
        <f>IFERROR(INDEX(_compare_data!$B$218:$L$323,MATCH($B22,_compare_data!$A$218:$A$323,0),MATCH(ctl_solB&amp;" · Seg "&amp;ctl_segB,_compare_data!$B$217:$L$217,0)),0)</f>
        <v>380</v>
      </c>
    </row>
    <row r="23" spans="2:33" x14ac:dyDescent="0.2">
      <c r="B23" s="13" t="s">
        <v>17</v>
      </c>
      <c r="C23" s="34" t="s">
        <v>18</v>
      </c>
      <c r="D23" s="36">
        <f t="shared" si="0"/>
        <v>756</v>
      </c>
      <c r="E23" s="17">
        <f t="shared" si="1"/>
        <v>0.73941529100529102</v>
      </c>
      <c r="G23" s="15">
        <f>IFERROR(INDEX(_compare_data!$B$2:$L$107,MATCH($B23,_compare_data!$A$2:$A$107,0),MATCH(ctl_solA&amp;" · Seg "&amp;ctl_segA,_compare_data!$B$1:$L$1,0)),"")</f>
        <v>0.73936000000000002</v>
      </c>
      <c r="H23" s="17">
        <f>IFERROR(INDEX(_compare_data!$B$2:$L$107,MATCH($B23,_compare_data!$A$2:$A$107,0),MATCH(ctl_solB&amp;" · Seg "&amp;ctl_segB,_compare_data!$B$1:$L$1,0)),"")</f>
        <v>0.73946999999999996</v>
      </c>
      <c r="J23" s="15">
        <f t="shared" si="2"/>
        <v>1.0999999999994348E-4</v>
      </c>
      <c r="K23" s="17">
        <f t="shared" si="3"/>
        <v>1</v>
      </c>
      <c r="M23" s="39">
        <f t="shared" si="4"/>
        <v>-1.0999999999994348E-4</v>
      </c>
      <c r="O23" s="20" t="s">
        <v>25</v>
      </c>
      <c r="AD23">
        <f>IFERROR(INDEX(_compare_data!$B$110:$L$215,MATCH($B23,_compare_data!$A$110:$A$215,0),MATCH(ctl_solA&amp;" · Seg "&amp;ctl_segA,_compare_data!$B$109:$L$109,0)),0)</f>
        <v>376</v>
      </c>
      <c r="AE23">
        <f>IFERROR(INDEX(_compare_data!$B$110:$L$215,MATCH($B23,_compare_data!$A$110:$A$215,0),MATCH(ctl_solB&amp;" · Seg "&amp;ctl_segB,_compare_data!$B$109:$L$109,0)),0)</f>
        <v>380</v>
      </c>
      <c r="AF23">
        <f>IFERROR(INDEX(_compare_data!$B$218:$L$323,MATCH($B23,_compare_data!$A$218:$A$323,0),MATCH(ctl_solA&amp;" · Seg "&amp;ctl_segA,_compare_data!$B$217:$L$217,0)),0)</f>
        <v>376</v>
      </c>
      <c r="AG23">
        <f>IFERROR(INDEX(_compare_data!$B$218:$L$323,MATCH($B23,_compare_data!$A$218:$A$323,0),MATCH(ctl_solB&amp;" · Seg "&amp;ctl_segB,_compare_data!$B$217:$L$217,0)),0)</f>
        <v>380</v>
      </c>
    </row>
    <row r="24" spans="2:33" x14ac:dyDescent="0.2">
      <c r="B24" s="13" t="s">
        <v>19</v>
      </c>
      <c r="C24" s="34" t="s">
        <v>20</v>
      </c>
      <c r="D24" s="36">
        <f t="shared" si="0"/>
        <v>756</v>
      </c>
      <c r="E24" s="17">
        <f t="shared" si="1"/>
        <v>0.86243084656084668</v>
      </c>
      <c r="G24" s="15">
        <f>IFERROR(INDEX(_compare_data!$B$2:$L$107,MATCH($B24,_compare_data!$A$2:$A$107,0),MATCH(ctl_solA&amp;" · Seg "&amp;ctl_segA,_compare_data!$B$1:$L$1,0)),"")</f>
        <v>0.86702000000000001</v>
      </c>
      <c r="H24" s="17">
        <f>IFERROR(INDEX(_compare_data!$B$2:$L$107,MATCH($B24,_compare_data!$A$2:$A$107,0),MATCH(ctl_solB&amp;" · Seg "&amp;ctl_segB,_compare_data!$B$1:$L$1,0)),"")</f>
        <v>0.85789000000000004</v>
      </c>
      <c r="J24" s="15">
        <f t="shared" si="2"/>
        <v>9.1299999999999715E-3</v>
      </c>
      <c r="K24" s="17">
        <f t="shared" si="3"/>
        <v>0.79578531151311904</v>
      </c>
      <c r="M24" s="39">
        <f t="shared" si="4"/>
        <v>9.1299999999999715E-3</v>
      </c>
      <c r="O24" s="20" t="s">
        <v>25</v>
      </c>
      <c r="AD24">
        <f>IFERROR(INDEX(_compare_data!$B$110:$L$215,MATCH($B24,_compare_data!$A$110:$A$215,0),MATCH(ctl_solA&amp;" · Seg "&amp;ctl_segA,_compare_data!$B$109:$L$109,0)),0)</f>
        <v>376</v>
      </c>
      <c r="AE24">
        <f>IFERROR(INDEX(_compare_data!$B$110:$L$215,MATCH($B24,_compare_data!$A$110:$A$215,0),MATCH(ctl_solB&amp;" · Seg "&amp;ctl_segB,_compare_data!$B$109:$L$109,0)),0)</f>
        <v>380</v>
      </c>
      <c r="AF24">
        <f>IFERROR(INDEX(_compare_data!$B$218:$L$323,MATCH($B24,_compare_data!$A$218:$A$323,0),MATCH(ctl_solA&amp;" · Seg "&amp;ctl_segA,_compare_data!$B$217:$L$217,0)),0)</f>
        <v>376</v>
      </c>
      <c r="AG24">
        <f>IFERROR(INDEX(_compare_data!$B$218:$L$323,MATCH($B24,_compare_data!$A$218:$A$323,0),MATCH(ctl_solB&amp;" · Seg "&amp;ctl_segB,_compare_data!$B$217:$L$217,0)),0)</f>
        <v>380</v>
      </c>
    </row>
    <row r="25" spans="2:33" x14ac:dyDescent="0.2">
      <c r="B25" s="13" t="s">
        <v>21</v>
      </c>
      <c r="C25" s="34" t="s">
        <v>22</v>
      </c>
      <c r="D25" s="36">
        <f t="shared" si="0"/>
        <v>756</v>
      </c>
      <c r="E25" s="17">
        <f t="shared" si="1"/>
        <v>0.68782873015873014</v>
      </c>
      <c r="G25" s="15">
        <f>IFERROR(INDEX(_compare_data!$B$2:$L$107,MATCH($B25,_compare_data!$A$2:$A$107,0),MATCH(ctl_solA&amp;" · Seg "&amp;ctl_segA,_compare_data!$B$1:$L$1,0)),"")</f>
        <v>0.68616999999999995</v>
      </c>
      <c r="H25" s="17">
        <f>IFERROR(INDEX(_compare_data!$B$2:$L$107,MATCH($B25,_compare_data!$A$2:$A$107,0),MATCH(ctl_solB&amp;" · Seg "&amp;ctl_segB,_compare_data!$B$1:$L$1,0)),"")</f>
        <v>0.68947000000000003</v>
      </c>
      <c r="J25" s="15">
        <f t="shared" si="2"/>
        <v>3.3000000000000806E-3</v>
      </c>
      <c r="K25" s="17">
        <f t="shared" si="3"/>
        <v>0.98450970363664758</v>
      </c>
      <c r="M25" s="39">
        <f t="shared" si="4"/>
        <v>-3.3000000000000806E-3</v>
      </c>
      <c r="O25" s="20" t="s">
        <v>25</v>
      </c>
      <c r="AD25">
        <f>IFERROR(INDEX(_compare_data!$B$110:$L$215,MATCH($B25,_compare_data!$A$110:$A$215,0),MATCH(ctl_solA&amp;" · Seg "&amp;ctl_segA,_compare_data!$B$109:$L$109,0)),0)</f>
        <v>376</v>
      </c>
      <c r="AE25">
        <f>IFERROR(INDEX(_compare_data!$B$110:$L$215,MATCH($B25,_compare_data!$A$110:$A$215,0),MATCH(ctl_solB&amp;" · Seg "&amp;ctl_segB,_compare_data!$B$109:$L$109,0)),0)</f>
        <v>380</v>
      </c>
      <c r="AF25">
        <f>IFERROR(INDEX(_compare_data!$B$218:$L$323,MATCH($B25,_compare_data!$A$218:$A$323,0),MATCH(ctl_solA&amp;" · Seg "&amp;ctl_segA,_compare_data!$B$217:$L$217,0)),0)</f>
        <v>376</v>
      </c>
      <c r="AG25">
        <f>IFERROR(INDEX(_compare_data!$B$218:$L$323,MATCH($B25,_compare_data!$A$218:$A$323,0),MATCH(ctl_solB&amp;" · Seg "&amp;ctl_segB,_compare_data!$B$217:$L$217,0)),0)</f>
        <v>380</v>
      </c>
    </row>
    <row r="26" spans="2:33" x14ac:dyDescent="0.2">
      <c r="B26" s="3" t="s">
        <v>23</v>
      </c>
      <c r="C26" s="31" t="s">
        <v>24</v>
      </c>
      <c r="D26" s="32">
        <f t="shared" si="0"/>
        <v>756</v>
      </c>
      <c r="E26" s="7">
        <f t="shared" si="1"/>
        <v>0.67724603174603171</v>
      </c>
      <c r="G26" s="5">
        <f>IFERROR(INDEX(_compare_data!$B$2:$L$107,MATCH($B26,_compare_data!$A$2:$A$107,0),MATCH(ctl_solA&amp;" · Seg "&amp;ctl_segA,_compare_data!$B$1:$L$1,0)),"")</f>
        <v>0.68084999999999996</v>
      </c>
      <c r="H26" s="7">
        <f>IFERROR(INDEX(_compare_data!$B$2:$L$107,MATCH($B26,_compare_data!$A$2:$A$107,0),MATCH(ctl_solB&amp;" · Seg "&amp;ctl_segB,_compare_data!$B$1:$L$1,0)),"")</f>
        <v>0.67367999999999995</v>
      </c>
      <c r="J26" s="5">
        <f t="shared" si="2"/>
        <v>7.1700000000000097E-3</v>
      </c>
      <c r="K26" s="7">
        <f t="shared" si="3"/>
        <v>0.89416252475061031</v>
      </c>
      <c r="M26" s="39">
        <f t="shared" si="4"/>
        <v>7.1700000000000097E-3</v>
      </c>
      <c r="O26" s="4" t="s">
        <v>25</v>
      </c>
      <c r="AD26">
        <f>IFERROR(INDEX(_compare_data!$B$110:$L$215,MATCH($B26,_compare_data!$A$110:$A$215,0),MATCH(ctl_solA&amp;" · Seg "&amp;ctl_segA,_compare_data!$B$109:$L$109,0)),0)</f>
        <v>376</v>
      </c>
      <c r="AE26">
        <f>IFERROR(INDEX(_compare_data!$B$110:$L$215,MATCH($B26,_compare_data!$A$110:$A$215,0),MATCH(ctl_solB&amp;" · Seg "&amp;ctl_segB,_compare_data!$B$109:$L$109,0)),0)</f>
        <v>380</v>
      </c>
      <c r="AF26">
        <f>IFERROR(INDEX(_compare_data!$B$218:$L$323,MATCH($B26,_compare_data!$A$218:$A$323,0),MATCH(ctl_solA&amp;" · Seg "&amp;ctl_segA,_compare_data!$B$217:$L$217,0)),0)</f>
        <v>376</v>
      </c>
      <c r="AG26">
        <f>IFERROR(INDEX(_compare_data!$B$218:$L$323,MATCH($B26,_compare_data!$A$218:$A$323,0),MATCH(ctl_solB&amp;" · Seg "&amp;ctl_segB,_compare_data!$B$217:$L$217,0)),0)</f>
        <v>380</v>
      </c>
    </row>
    <row r="27" spans="2:33" x14ac:dyDescent="0.2"/>
    <row r="28" spans="2:33" x14ac:dyDescent="0.2"/>
    <row r="29" spans="2:33" x14ac:dyDescent="0.2">
      <c r="C29" s="26" t="s">
        <v>26</v>
      </c>
    </row>
    <row r="30" spans="2:33" x14ac:dyDescent="0.2">
      <c r="B30" s="11" t="s">
        <v>27</v>
      </c>
      <c r="C30" s="33" t="s">
        <v>28</v>
      </c>
      <c r="D30" s="35">
        <f t="shared" ref="D30:D39" si="5">AD30+AE30</f>
        <v>756</v>
      </c>
      <c r="E30" s="16">
        <f t="shared" ref="E30:E39" si="6">IFERROR(($G30*AF30+$H30*AG30)/(AF30+AG30),"")</f>
        <v>0.69312460317460323</v>
      </c>
      <c r="G30" s="14">
        <f>IFERROR(INDEX(_compare_data!$B$2:$L$107,MATCH($B30,_compare_data!$A$2:$A$107,0),MATCH(ctl_solA&amp;" · Seg "&amp;ctl_segA,_compare_data!$B$1:$L$1,0)),"")</f>
        <v>0.69415000000000004</v>
      </c>
      <c r="H30" s="16">
        <f>IFERROR(INDEX(_compare_data!$B$2:$L$107,MATCH($B30,_compare_data!$A$2:$A$107,0),MATCH(ctl_solB&amp;" · Seg "&amp;ctl_segB,_compare_data!$B$1:$L$1,0)),"")</f>
        <v>0.69211</v>
      </c>
      <c r="J30" s="14">
        <f t="shared" ref="J30:J39" si="7">IFERROR(ABS($G30-$H30),"")</f>
        <v>2.0400000000000418E-3</v>
      </c>
      <c r="K30" s="16">
        <f t="shared" ref="K30:K39" si="8">IFERROR(CHIDIST((AD30+AE30)*MAX(ABS((G30*AD30)*((1-H30)*AE30)-((1-G30)*AD30)*(H30*AE30))-(AD30+AE30)/2,0)^2/(AD30*AE30*(G30*AD30+H30*AE30)*((1-G30)*AD30+(1-H30)*AE30)),1),1)</f>
        <v>1</v>
      </c>
      <c r="M30" s="39">
        <f t="shared" ref="M30:M39" si="9">IFERROR($G30-$H30,"")</f>
        <v>2.0400000000000418E-3</v>
      </c>
      <c r="O30" s="19" t="s">
        <v>25</v>
      </c>
      <c r="AD30">
        <f>IFERROR(INDEX(_compare_data!$B$110:$L$215,MATCH($B30,_compare_data!$A$110:$A$215,0),MATCH(ctl_solA&amp;" · Seg "&amp;ctl_segA,_compare_data!$B$109:$L$109,0)),0)</f>
        <v>376</v>
      </c>
      <c r="AE30">
        <f>IFERROR(INDEX(_compare_data!$B$110:$L$215,MATCH($B30,_compare_data!$A$110:$A$215,0),MATCH(ctl_solB&amp;" · Seg "&amp;ctl_segB,_compare_data!$B$109:$L$109,0)),0)</f>
        <v>380</v>
      </c>
      <c r="AF30">
        <f>IFERROR(INDEX(_compare_data!$B$218:$L$323,MATCH($B30,_compare_data!$A$218:$A$323,0),MATCH(ctl_solA&amp;" · Seg "&amp;ctl_segA,_compare_data!$B$217:$L$217,0)),0)</f>
        <v>376</v>
      </c>
      <c r="AG30">
        <f>IFERROR(INDEX(_compare_data!$B$218:$L$323,MATCH($B30,_compare_data!$A$218:$A$323,0),MATCH(ctl_solB&amp;" · Seg "&amp;ctl_segB,_compare_data!$B$217:$L$217,0)),0)</f>
        <v>380</v>
      </c>
    </row>
    <row r="31" spans="2:33" x14ac:dyDescent="0.2">
      <c r="B31" s="13" t="s">
        <v>29</v>
      </c>
      <c r="C31" s="34" t="s">
        <v>30</v>
      </c>
      <c r="D31" s="36">
        <f t="shared" si="5"/>
        <v>756</v>
      </c>
      <c r="E31" s="17">
        <f t="shared" si="6"/>
        <v>0.67195518518518516</v>
      </c>
      <c r="G31" s="15">
        <f>IFERROR(INDEX(_compare_data!$B$2:$L$107,MATCH($B31,_compare_data!$A$2:$A$107,0),MATCH(ctl_solA&amp;" · Seg "&amp;ctl_segA,_compare_data!$B$1:$L$1,0)),"")</f>
        <v>0.67286999999999997</v>
      </c>
      <c r="H31" s="17">
        <f>IFERROR(INDEX(_compare_data!$B$2:$L$107,MATCH($B31,_compare_data!$A$2:$A$107,0),MATCH(ctl_solB&amp;" · Seg "&amp;ctl_segB,_compare_data!$B$1:$L$1,0)),"")</f>
        <v>0.67105000000000004</v>
      </c>
      <c r="J31" s="15">
        <f t="shared" si="7"/>
        <v>1.8199999999999328E-3</v>
      </c>
      <c r="K31" s="17">
        <f t="shared" si="8"/>
        <v>1</v>
      </c>
      <c r="M31" s="39">
        <f t="shared" si="9"/>
        <v>1.8199999999999328E-3</v>
      </c>
      <c r="O31" s="20" t="s">
        <v>25</v>
      </c>
      <c r="AD31">
        <f>IFERROR(INDEX(_compare_data!$B$110:$L$215,MATCH($B31,_compare_data!$A$110:$A$215,0),MATCH(ctl_solA&amp;" · Seg "&amp;ctl_segA,_compare_data!$B$109:$L$109,0)),0)</f>
        <v>376</v>
      </c>
      <c r="AE31">
        <f>IFERROR(INDEX(_compare_data!$B$110:$L$215,MATCH($B31,_compare_data!$A$110:$A$215,0),MATCH(ctl_solB&amp;" · Seg "&amp;ctl_segB,_compare_data!$B$109:$L$109,0)),0)</f>
        <v>380</v>
      </c>
      <c r="AF31">
        <f>IFERROR(INDEX(_compare_data!$B$218:$L$323,MATCH($B31,_compare_data!$A$218:$A$323,0),MATCH(ctl_solA&amp;" · Seg "&amp;ctl_segA,_compare_data!$B$217:$L$217,0)),0)</f>
        <v>376</v>
      </c>
      <c r="AG31">
        <f>IFERROR(INDEX(_compare_data!$B$218:$L$323,MATCH($B31,_compare_data!$A$218:$A$323,0),MATCH(ctl_solB&amp;" · Seg "&amp;ctl_segB,_compare_data!$B$217:$L$217,0)),0)</f>
        <v>380</v>
      </c>
    </row>
    <row r="32" spans="2:33" x14ac:dyDescent="0.2">
      <c r="B32" s="13" t="s">
        <v>31</v>
      </c>
      <c r="C32" s="34" t="s">
        <v>32</v>
      </c>
      <c r="D32" s="36">
        <f t="shared" si="5"/>
        <v>756</v>
      </c>
      <c r="E32" s="17">
        <f t="shared" si="6"/>
        <v>0.29232883597883591</v>
      </c>
      <c r="G32" s="15">
        <f>IFERROR(INDEX(_compare_data!$B$2:$L$107,MATCH($B32,_compare_data!$A$2:$A$107,0),MATCH(ctl_solA&amp;" · Seg "&amp;ctl_segA,_compare_data!$B$1:$L$1,0)),"")</f>
        <v>0.29254999999999998</v>
      </c>
      <c r="H32" s="17">
        <f>IFERROR(INDEX(_compare_data!$B$2:$L$107,MATCH($B32,_compare_data!$A$2:$A$107,0),MATCH(ctl_solB&amp;" · Seg "&amp;ctl_segB,_compare_data!$B$1:$L$1,0)),"")</f>
        <v>0.29210999999999998</v>
      </c>
      <c r="J32" s="15">
        <f t="shared" si="7"/>
        <v>4.3999999999999595E-4</v>
      </c>
      <c r="K32" s="17">
        <f t="shared" si="8"/>
        <v>1</v>
      </c>
      <c r="M32" s="39">
        <f t="shared" si="9"/>
        <v>4.3999999999999595E-4</v>
      </c>
      <c r="O32" s="20" t="s">
        <v>25</v>
      </c>
      <c r="AD32">
        <f>IFERROR(INDEX(_compare_data!$B$110:$L$215,MATCH($B32,_compare_data!$A$110:$A$215,0),MATCH(ctl_solA&amp;" · Seg "&amp;ctl_segA,_compare_data!$B$109:$L$109,0)),0)</f>
        <v>376</v>
      </c>
      <c r="AE32">
        <f>IFERROR(INDEX(_compare_data!$B$110:$L$215,MATCH($B32,_compare_data!$A$110:$A$215,0),MATCH(ctl_solB&amp;" · Seg "&amp;ctl_segB,_compare_data!$B$109:$L$109,0)),0)</f>
        <v>380</v>
      </c>
      <c r="AF32">
        <f>IFERROR(INDEX(_compare_data!$B$218:$L$323,MATCH($B32,_compare_data!$A$218:$A$323,0),MATCH(ctl_solA&amp;" · Seg "&amp;ctl_segA,_compare_data!$B$217:$L$217,0)),0)</f>
        <v>376</v>
      </c>
      <c r="AG32">
        <f>IFERROR(INDEX(_compare_data!$B$218:$L$323,MATCH($B32,_compare_data!$A$218:$A$323,0),MATCH(ctl_solB&amp;" · Seg "&amp;ctl_segB,_compare_data!$B$217:$L$217,0)),0)</f>
        <v>380</v>
      </c>
    </row>
    <row r="33" spans="2:33" x14ac:dyDescent="0.2">
      <c r="B33" s="13" t="s">
        <v>33</v>
      </c>
      <c r="C33" s="34" t="s">
        <v>34</v>
      </c>
      <c r="D33" s="36">
        <f t="shared" si="5"/>
        <v>756</v>
      </c>
      <c r="E33" s="17">
        <f t="shared" si="6"/>
        <v>0.85582005291005292</v>
      </c>
      <c r="G33" s="15">
        <f>IFERROR(INDEX(_compare_data!$B$2:$L$107,MATCH($B33,_compare_data!$A$2:$A$107,0),MATCH(ctl_solA&amp;" · Seg "&amp;ctl_segA,_compare_data!$B$1:$L$1,0)),"")</f>
        <v>0.85106000000000004</v>
      </c>
      <c r="H33" s="17">
        <f>IFERROR(INDEX(_compare_data!$B$2:$L$107,MATCH($B33,_compare_data!$A$2:$A$107,0),MATCH(ctl_solB&amp;" · Seg "&amp;ctl_segB,_compare_data!$B$1:$L$1,0)),"")</f>
        <v>0.86053000000000002</v>
      </c>
      <c r="J33" s="15">
        <f t="shared" si="7"/>
        <v>9.4699999999999784E-3</v>
      </c>
      <c r="K33" s="17">
        <f t="shared" si="8"/>
        <v>0.78940484262684307</v>
      </c>
      <c r="M33" s="39">
        <f t="shared" si="9"/>
        <v>-9.4699999999999784E-3</v>
      </c>
      <c r="O33" s="20" t="s">
        <v>25</v>
      </c>
      <c r="AD33">
        <f>IFERROR(INDEX(_compare_data!$B$110:$L$215,MATCH($B33,_compare_data!$A$110:$A$215,0),MATCH(ctl_solA&amp;" · Seg "&amp;ctl_segA,_compare_data!$B$109:$L$109,0)),0)</f>
        <v>376</v>
      </c>
      <c r="AE33">
        <f>IFERROR(INDEX(_compare_data!$B$110:$L$215,MATCH($B33,_compare_data!$A$110:$A$215,0),MATCH(ctl_solB&amp;" · Seg "&amp;ctl_segB,_compare_data!$B$109:$L$109,0)),0)</f>
        <v>380</v>
      </c>
      <c r="AF33">
        <f>IFERROR(INDEX(_compare_data!$B$218:$L$323,MATCH($B33,_compare_data!$A$218:$A$323,0),MATCH(ctl_solA&amp;" · Seg "&amp;ctl_segA,_compare_data!$B$217:$L$217,0)),0)</f>
        <v>376</v>
      </c>
      <c r="AG33">
        <f>IFERROR(INDEX(_compare_data!$B$218:$L$323,MATCH($B33,_compare_data!$A$218:$A$323,0),MATCH(ctl_solB&amp;" · Seg "&amp;ctl_segB,_compare_data!$B$217:$L$217,0)),0)</f>
        <v>380</v>
      </c>
    </row>
    <row r="34" spans="2:33" x14ac:dyDescent="0.2">
      <c r="B34" s="13" t="s">
        <v>35</v>
      </c>
      <c r="C34" s="34" t="s">
        <v>36</v>
      </c>
      <c r="D34" s="36">
        <f t="shared" si="5"/>
        <v>756</v>
      </c>
      <c r="E34" s="17">
        <f t="shared" si="6"/>
        <v>0.48412746031746035</v>
      </c>
      <c r="G34" s="15">
        <f>IFERROR(INDEX(_compare_data!$B$2:$L$107,MATCH($B34,_compare_data!$A$2:$A$107,0),MATCH(ctl_solA&amp;" · Seg "&amp;ctl_segA,_compare_data!$B$1:$L$1,0)),"")</f>
        <v>0.47605999999999998</v>
      </c>
      <c r="H34" s="17">
        <f>IFERROR(INDEX(_compare_data!$B$2:$L$107,MATCH($B34,_compare_data!$A$2:$A$107,0),MATCH(ctl_solB&amp;" · Seg "&amp;ctl_segB,_compare_data!$B$1:$L$1,0)),"")</f>
        <v>0.49210999999999999</v>
      </c>
      <c r="J34" s="15">
        <f t="shared" si="7"/>
        <v>1.6050000000000009E-2</v>
      </c>
      <c r="K34" s="17">
        <f t="shared" si="8"/>
        <v>0.71232049178714085</v>
      </c>
      <c r="M34" s="39">
        <f t="shared" si="9"/>
        <v>-1.6050000000000009E-2</v>
      </c>
      <c r="O34" s="20" t="s">
        <v>25</v>
      </c>
      <c r="AD34">
        <f>IFERROR(INDEX(_compare_data!$B$110:$L$215,MATCH($B34,_compare_data!$A$110:$A$215,0),MATCH(ctl_solA&amp;" · Seg "&amp;ctl_segA,_compare_data!$B$109:$L$109,0)),0)</f>
        <v>376</v>
      </c>
      <c r="AE34">
        <f>IFERROR(INDEX(_compare_data!$B$110:$L$215,MATCH($B34,_compare_data!$A$110:$A$215,0),MATCH(ctl_solB&amp;" · Seg "&amp;ctl_segB,_compare_data!$B$109:$L$109,0)),0)</f>
        <v>380</v>
      </c>
      <c r="AF34">
        <f>IFERROR(INDEX(_compare_data!$B$218:$L$323,MATCH($B34,_compare_data!$A$218:$A$323,0),MATCH(ctl_solA&amp;" · Seg "&amp;ctl_segA,_compare_data!$B$217:$L$217,0)),0)</f>
        <v>376</v>
      </c>
      <c r="AG34">
        <f>IFERROR(INDEX(_compare_data!$B$218:$L$323,MATCH($B34,_compare_data!$A$218:$A$323,0),MATCH(ctl_solB&amp;" · Seg "&amp;ctl_segB,_compare_data!$B$217:$L$217,0)),0)</f>
        <v>380</v>
      </c>
    </row>
    <row r="35" spans="2:33" x14ac:dyDescent="0.2">
      <c r="B35" s="13" t="s">
        <v>37</v>
      </c>
      <c r="C35" s="34" t="s">
        <v>38</v>
      </c>
      <c r="D35" s="36">
        <f t="shared" si="5"/>
        <v>756</v>
      </c>
      <c r="E35" s="17">
        <f t="shared" si="6"/>
        <v>0.67195719576719581</v>
      </c>
      <c r="G35" s="15">
        <f>IFERROR(INDEX(_compare_data!$B$2:$L$107,MATCH($B35,_compare_data!$A$2:$A$107,0),MATCH(ctl_solA&amp;" · Seg "&amp;ctl_segA,_compare_data!$B$1:$L$1,0)),"")</f>
        <v>0.67818999999999996</v>
      </c>
      <c r="H35" s="17">
        <f>IFERROR(INDEX(_compare_data!$B$2:$L$107,MATCH($B35,_compare_data!$A$2:$A$107,0),MATCH(ctl_solB&amp;" · Seg "&amp;ctl_segB,_compare_data!$B$1:$L$1,0)),"")</f>
        <v>0.66578999999999999</v>
      </c>
      <c r="J35" s="15">
        <f t="shared" si="7"/>
        <v>1.2399999999999967E-2</v>
      </c>
      <c r="K35" s="17">
        <f t="shared" si="8"/>
        <v>0.77516830513288526</v>
      </c>
      <c r="M35" s="39">
        <f t="shared" si="9"/>
        <v>1.2399999999999967E-2</v>
      </c>
      <c r="O35" s="20" t="s">
        <v>25</v>
      </c>
      <c r="AD35">
        <f>IFERROR(INDEX(_compare_data!$B$110:$L$215,MATCH($B35,_compare_data!$A$110:$A$215,0),MATCH(ctl_solA&amp;" · Seg "&amp;ctl_segA,_compare_data!$B$109:$L$109,0)),0)</f>
        <v>376</v>
      </c>
      <c r="AE35">
        <f>IFERROR(INDEX(_compare_data!$B$110:$L$215,MATCH($B35,_compare_data!$A$110:$A$215,0),MATCH(ctl_solB&amp;" · Seg "&amp;ctl_segB,_compare_data!$B$109:$L$109,0)),0)</f>
        <v>380</v>
      </c>
      <c r="AF35">
        <f>IFERROR(INDEX(_compare_data!$B$218:$L$323,MATCH($B35,_compare_data!$A$218:$A$323,0),MATCH(ctl_solA&amp;" · Seg "&amp;ctl_segA,_compare_data!$B$217:$L$217,0)),0)</f>
        <v>376</v>
      </c>
      <c r="AG35">
        <f>IFERROR(INDEX(_compare_data!$B$218:$L$323,MATCH($B35,_compare_data!$A$218:$A$323,0),MATCH(ctl_solB&amp;" · Seg "&amp;ctl_segB,_compare_data!$B$217:$L$217,0)),0)</f>
        <v>380</v>
      </c>
    </row>
    <row r="36" spans="2:33" x14ac:dyDescent="0.2">
      <c r="B36" s="13" t="s">
        <v>39</v>
      </c>
      <c r="C36" s="34" t="s">
        <v>40</v>
      </c>
      <c r="D36" s="36">
        <f t="shared" si="5"/>
        <v>756</v>
      </c>
      <c r="E36" s="17">
        <f t="shared" si="6"/>
        <v>0.68915169312169322</v>
      </c>
      <c r="G36" s="15">
        <f>IFERROR(INDEX(_compare_data!$B$2:$L$107,MATCH($B36,_compare_data!$A$2:$A$107,0),MATCH(ctl_solA&amp;" · Seg "&amp;ctl_segA,_compare_data!$B$1:$L$1,0)),"")</f>
        <v>0.68883000000000005</v>
      </c>
      <c r="H36" s="17">
        <f>IFERROR(INDEX(_compare_data!$B$2:$L$107,MATCH($B36,_compare_data!$A$2:$A$107,0),MATCH(ctl_solB&amp;" · Seg "&amp;ctl_segB,_compare_data!$B$1:$L$1,0)),"")</f>
        <v>0.68947000000000003</v>
      </c>
      <c r="J36" s="15">
        <f t="shared" si="7"/>
        <v>6.3999999999997392E-4</v>
      </c>
      <c r="K36" s="17">
        <f t="shared" si="8"/>
        <v>1</v>
      </c>
      <c r="M36" s="39">
        <f t="shared" si="9"/>
        <v>-6.3999999999997392E-4</v>
      </c>
      <c r="O36" s="20" t="s">
        <v>25</v>
      </c>
      <c r="AD36">
        <f>IFERROR(INDEX(_compare_data!$B$110:$L$215,MATCH($B36,_compare_data!$A$110:$A$215,0),MATCH(ctl_solA&amp;" · Seg "&amp;ctl_segA,_compare_data!$B$109:$L$109,0)),0)</f>
        <v>376</v>
      </c>
      <c r="AE36">
        <f>IFERROR(INDEX(_compare_data!$B$110:$L$215,MATCH($B36,_compare_data!$A$110:$A$215,0),MATCH(ctl_solB&amp;" · Seg "&amp;ctl_segB,_compare_data!$B$109:$L$109,0)),0)</f>
        <v>380</v>
      </c>
      <c r="AF36">
        <f>IFERROR(INDEX(_compare_data!$B$218:$L$323,MATCH($B36,_compare_data!$A$218:$A$323,0),MATCH(ctl_solA&amp;" · Seg "&amp;ctl_segA,_compare_data!$B$217:$L$217,0)),0)</f>
        <v>376</v>
      </c>
      <c r="AG36">
        <f>IFERROR(INDEX(_compare_data!$B$218:$L$323,MATCH($B36,_compare_data!$A$218:$A$323,0),MATCH(ctl_solB&amp;" · Seg "&amp;ctl_segB,_compare_data!$B$217:$L$217,0)),0)</f>
        <v>380</v>
      </c>
    </row>
    <row r="37" spans="2:33" x14ac:dyDescent="0.2">
      <c r="B37" s="13" t="s">
        <v>41</v>
      </c>
      <c r="C37" s="34" t="s">
        <v>42</v>
      </c>
      <c r="D37" s="36">
        <f t="shared" si="5"/>
        <v>756</v>
      </c>
      <c r="E37" s="17">
        <f t="shared" si="6"/>
        <v>0.2883559259259259</v>
      </c>
      <c r="G37" s="15">
        <f>IFERROR(INDEX(_compare_data!$B$2:$L$107,MATCH($B37,_compare_data!$A$2:$A$107,0),MATCH(ctl_solA&amp;" · Seg "&amp;ctl_segA,_compare_data!$B$1:$L$1,0)),"")</f>
        <v>0.28722999999999999</v>
      </c>
      <c r="H37" s="17">
        <f>IFERROR(INDEX(_compare_data!$B$2:$L$107,MATCH($B37,_compare_data!$A$2:$A$107,0),MATCH(ctl_solB&amp;" · Seg "&amp;ctl_segB,_compare_data!$B$1:$L$1,0)),"")</f>
        <v>0.28947000000000001</v>
      </c>
      <c r="J37" s="15">
        <f t="shared" si="7"/>
        <v>2.2400000000000198E-3</v>
      </c>
      <c r="K37" s="17">
        <f t="shared" si="8"/>
        <v>1</v>
      </c>
      <c r="M37" s="39">
        <f t="shared" si="9"/>
        <v>-2.2400000000000198E-3</v>
      </c>
      <c r="O37" s="20" t="s">
        <v>25</v>
      </c>
      <c r="AD37">
        <f>IFERROR(INDEX(_compare_data!$B$110:$L$215,MATCH($B37,_compare_data!$A$110:$A$215,0),MATCH(ctl_solA&amp;" · Seg "&amp;ctl_segA,_compare_data!$B$109:$L$109,0)),0)</f>
        <v>376</v>
      </c>
      <c r="AE37">
        <f>IFERROR(INDEX(_compare_data!$B$110:$L$215,MATCH($B37,_compare_data!$A$110:$A$215,0),MATCH(ctl_solB&amp;" · Seg "&amp;ctl_segB,_compare_data!$B$109:$L$109,0)),0)</f>
        <v>380</v>
      </c>
      <c r="AF37">
        <f>IFERROR(INDEX(_compare_data!$B$218:$L$323,MATCH($B37,_compare_data!$A$218:$A$323,0),MATCH(ctl_solA&amp;" · Seg "&amp;ctl_segA,_compare_data!$B$217:$L$217,0)),0)</f>
        <v>376</v>
      </c>
      <c r="AG37">
        <f>IFERROR(INDEX(_compare_data!$B$218:$L$323,MATCH($B37,_compare_data!$A$218:$A$323,0),MATCH(ctl_solB&amp;" · Seg "&amp;ctl_segB,_compare_data!$B$217:$L$217,0)),0)</f>
        <v>380</v>
      </c>
    </row>
    <row r="38" spans="2:33" x14ac:dyDescent="0.2">
      <c r="B38" s="13" t="s">
        <v>43</v>
      </c>
      <c r="C38" s="34" t="s">
        <v>44</v>
      </c>
      <c r="D38" s="36">
        <f t="shared" si="5"/>
        <v>756</v>
      </c>
      <c r="E38" s="17">
        <f t="shared" si="6"/>
        <v>0.85846597883597875</v>
      </c>
      <c r="G38" s="15">
        <f>IFERROR(INDEX(_compare_data!$B$2:$L$107,MATCH($B38,_compare_data!$A$2:$A$107,0),MATCH(ctl_solA&amp;" · Seg "&amp;ctl_segA,_compare_data!$B$1:$L$1,0)),"")</f>
        <v>0.85638000000000003</v>
      </c>
      <c r="H38" s="17">
        <f>IFERROR(INDEX(_compare_data!$B$2:$L$107,MATCH($B38,_compare_data!$A$2:$A$107,0),MATCH(ctl_solB&amp;" · Seg "&amp;ctl_segB,_compare_data!$B$1:$L$1,0)),"")</f>
        <v>0.86053000000000002</v>
      </c>
      <c r="J38" s="15">
        <f t="shared" si="7"/>
        <v>4.149999999999987E-3</v>
      </c>
      <c r="K38" s="17">
        <f t="shared" si="8"/>
        <v>0.95268615936245482</v>
      </c>
      <c r="M38" s="39">
        <f t="shared" si="9"/>
        <v>-4.149999999999987E-3</v>
      </c>
      <c r="O38" s="20" t="s">
        <v>25</v>
      </c>
      <c r="AD38">
        <f>IFERROR(INDEX(_compare_data!$B$110:$L$215,MATCH($B38,_compare_data!$A$110:$A$215,0),MATCH(ctl_solA&amp;" · Seg "&amp;ctl_segA,_compare_data!$B$109:$L$109,0)),0)</f>
        <v>376</v>
      </c>
      <c r="AE38">
        <f>IFERROR(INDEX(_compare_data!$B$110:$L$215,MATCH($B38,_compare_data!$A$110:$A$215,0),MATCH(ctl_solB&amp;" · Seg "&amp;ctl_segB,_compare_data!$B$109:$L$109,0)),0)</f>
        <v>380</v>
      </c>
      <c r="AF38">
        <f>IFERROR(INDEX(_compare_data!$B$218:$L$323,MATCH($B38,_compare_data!$A$218:$A$323,0),MATCH(ctl_solA&amp;" · Seg "&amp;ctl_segA,_compare_data!$B$217:$L$217,0)),0)</f>
        <v>376</v>
      </c>
      <c r="AG38">
        <f>IFERROR(INDEX(_compare_data!$B$218:$L$323,MATCH($B38,_compare_data!$A$218:$A$323,0),MATCH(ctl_solB&amp;" · Seg "&amp;ctl_segB,_compare_data!$B$217:$L$217,0)),0)</f>
        <v>380</v>
      </c>
    </row>
    <row r="39" spans="2:33" x14ac:dyDescent="0.2">
      <c r="B39" s="3" t="s">
        <v>45</v>
      </c>
      <c r="C39" s="31" t="s">
        <v>46</v>
      </c>
      <c r="D39" s="32">
        <f t="shared" si="5"/>
        <v>756</v>
      </c>
      <c r="E39" s="7">
        <f t="shared" si="6"/>
        <v>0.78968291005291003</v>
      </c>
      <c r="G39" s="5">
        <f>IFERROR(INDEX(_compare_data!$B$2:$L$107,MATCH($B39,_compare_data!$A$2:$A$107,0),MATCH(ctl_solA&amp;" · Seg "&amp;ctl_segA,_compare_data!$B$1:$L$1,0)),"")</f>
        <v>0.78722999999999999</v>
      </c>
      <c r="H39" s="7">
        <f>IFERROR(INDEX(_compare_data!$B$2:$L$107,MATCH($B39,_compare_data!$A$2:$A$107,0),MATCH(ctl_solB&amp;" · Seg "&amp;ctl_segB,_compare_data!$B$1:$L$1,0)),"")</f>
        <v>0.79210999999999998</v>
      </c>
      <c r="J39" s="5">
        <f t="shared" si="7"/>
        <v>4.8799999999999955E-3</v>
      </c>
      <c r="K39" s="7">
        <f t="shared" si="8"/>
        <v>0.93991644691759335</v>
      </c>
      <c r="M39" s="39">
        <f t="shared" si="9"/>
        <v>-4.8799999999999955E-3</v>
      </c>
      <c r="O39" s="4" t="s">
        <v>25</v>
      </c>
      <c r="AD39">
        <f>IFERROR(INDEX(_compare_data!$B$110:$L$215,MATCH($B39,_compare_data!$A$110:$A$215,0),MATCH(ctl_solA&amp;" · Seg "&amp;ctl_segA,_compare_data!$B$109:$L$109,0)),0)</f>
        <v>376</v>
      </c>
      <c r="AE39">
        <f>IFERROR(INDEX(_compare_data!$B$110:$L$215,MATCH($B39,_compare_data!$A$110:$A$215,0),MATCH(ctl_solB&amp;" · Seg "&amp;ctl_segB,_compare_data!$B$109:$L$109,0)),0)</f>
        <v>380</v>
      </c>
      <c r="AF39">
        <f>IFERROR(INDEX(_compare_data!$B$218:$L$323,MATCH($B39,_compare_data!$A$218:$A$323,0),MATCH(ctl_solA&amp;" · Seg "&amp;ctl_segA,_compare_data!$B$217:$L$217,0)),0)</f>
        <v>376</v>
      </c>
      <c r="AG39">
        <f>IFERROR(INDEX(_compare_data!$B$218:$L$323,MATCH($B39,_compare_data!$A$218:$A$323,0),MATCH(ctl_solB&amp;" · Seg "&amp;ctl_segB,_compare_data!$B$217:$L$217,0)),0)</f>
        <v>380</v>
      </c>
    </row>
    <row r="40" spans="2:33" x14ac:dyDescent="0.2"/>
    <row r="41" spans="2:33" x14ac:dyDescent="0.2"/>
    <row r="42" spans="2:33" x14ac:dyDescent="0.2">
      <c r="C42" s="26" t="s">
        <v>47</v>
      </c>
    </row>
    <row r="43" spans="2:33" x14ac:dyDescent="0.2">
      <c r="B43" s="11" t="s">
        <v>48</v>
      </c>
      <c r="C43" s="33" t="s">
        <v>49</v>
      </c>
      <c r="D43" s="35">
        <f t="shared" ref="D43:D52" si="10">AD43+AE43</f>
        <v>756</v>
      </c>
      <c r="E43" s="16">
        <f t="shared" ref="E43:E52" si="11">IFERROR(($G43*AF43+$H43*AG43)/(AF43+AG43),"")</f>
        <v>0.88227730158730155</v>
      </c>
      <c r="G43" s="14">
        <f>IFERROR(INDEX(_compare_data!$B$2:$L$107,MATCH($B43,_compare_data!$A$2:$A$107,0),MATCH(ctl_solA&amp;" · Seg "&amp;ctl_segA,_compare_data!$B$1:$L$1,0)),"")</f>
        <v>0.88563999999999998</v>
      </c>
      <c r="H43" s="16">
        <f>IFERROR(INDEX(_compare_data!$B$2:$L$107,MATCH($B43,_compare_data!$A$2:$A$107,0),MATCH(ctl_solB&amp;" · Seg "&amp;ctl_segB,_compare_data!$B$1:$L$1,0)),"")</f>
        <v>0.87895000000000001</v>
      </c>
      <c r="J43" s="14">
        <f t="shared" ref="J43:J52" si="12">IFERROR(ABS($G43-$H43),"")</f>
        <v>6.6899999999999737E-3</v>
      </c>
      <c r="K43" s="16">
        <f t="shared" ref="K43:K52" si="13">IFERROR(CHIDIST((AD43+AE43)*MAX(ABS((G43*AD43)*((1-H43)*AE43)-((1-G43)*AD43)*(H43*AE43))-(AD43+AE43)/2,0)^2/(AD43*AE43*(G43*AD43+H43*AE43)*((1-G43)*AD43+(1-H43)*AE43)),1),1)</f>
        <v>0.86302582923155491</v>
      </c>
      <c r="M43" s="39">
        <f t="shared" ref="M43:M52" si="14">IFERROR($G43-$H43,"")</f>
        <v>6.6899999999999737E-3</v>
      </c>
      <c r="O43" s="19" t="s">
        <v>25</v>
      </c>
      <c r="AD43">
        <f>IFERROR(INDEX(_compare_data!$B$110:$L$215,MATCH($B43,_compare_data!$A$110:$A$215,0),MATCH(ctl_solA&amp;" · Seg "&amp;ctl_segA,_compare_data!$B$109:$L$109,0)),0)</f>
        <v>376</v>
      </c>
      <c r="AE43">
        <f>IFERROR(INDEX(_compare_data!$B$110:$L$215,MATCH($B43,_compare_data!$A$110:$A$215,0),MATCH(ctl_solB&amp;" · Seg "&amp;ctl_segB,_compare_data!$B$109:$L$109,0)),0)</f>
        <v>380</v>
      </c>
      <c r="AF43">
        <f>IFERROR(INDEX(_compare_data!$B$218:$L$323,MATCH($B43,_compare_data!$A$218:$A$323,0),MATCH(ctl_solA&amp;" · Seg "&amp;ctl_segA,_compare_data!$B$217:$L$217,0)),0)</f>
        <v>376</v>
      </c>
      <c r="AG43">
        <f>IFERROR(INDEX(_compare_data!$B$218:$L$323,MATCH($B43,_compare_data!$A$218:$A$323,0),MATCH(ctl_solB&amp;" · Seg "&amp;ctl_segB,_compare_data!$B$217:$L$217,0)),0)</f>
        <v>380</v>
      </c>
    </row>
    <row r="44" spans="2:33" x14ac:dyDescent="0.2">
      <c r="B44" s="13" t="s">
        <v>50</v>
      </c>
      <c r="C44" s="34" t="s">
        <v>51</v>
      </c>
      <c r="D44" s="36">
        <f t="shared" si="10"/>
        <v>756</v>
      </c>
      <c r="E44" s="17">
        <f t="shared" si="11"/>
        <v>0.31481417989417987</v>
      </c>
      <c r="G44" s="15">
        <f>IFERROR(INDEX(_compare_data!$B$2:$L$107,MATCH($B44,_compare_data!$A$2:$A$107,0),MATCH(ctl_solA&amp;" · Seg "&amp;ctl_segA,_compare_data!$B$1:$L$1,0)),"")</f>
        <v>0.31117</v>
      </c>
      <c r="H44" s="17">
        <f>IFERROR(INDEX(_compare_data!$B$2:$L$107,MATCH($B44,_compare_data!$A$2:$A$107,0),MATCH(ctl_solB&amp;" · Seg "&amp;ctl_segB,_compare_data!$B$1:$L$1,0)),"")</f>
        <v>0.31841999999999998</v>
      </c>
      <c r="J44" s="15">
        <f t="shared" si="12"/>
        <v>7.2499999999999787E-3</v>
      </c>
      <c r="K44" s="17">
        <f t="shared" si="13"/>
        <v>0.89159085120825443</v>
      </c>
      <c r="M44" s="39">
        <f t="shared" si="14"/>
        <v>-7.2499999999999787E-3</v>
      </c>
      <c r="O44" s="20" t="s">
        <v>25</v>
      </c>
      <c r="AD44">
        <f>IFERROR(INDEX(_compare_data!$B$110:$L$215,MATCH($B44,_compare_data!$A$110:$A$215,0),MATCH(ctl_solA&amp;" · Seg "&amp;ctl_segA,_compare_data!$B$109:$L$109,0)),0)</f>
        <v>376</v>
      </c>
      <c r="AE44">
        <f>IFERROR(INDEX(_compare_data!$B$110:$L$215,MATCH($B44,_compare_data!$A$110:$A$215,0),MATCH(ctl_solB&amp;" · Seg "&amp;ctl_segB,_compare_data!$B$109:$L$109,0)),0)</f>
        <v>380</v>
      </c>
      <c r="AF44">
        <f>IFERROR(INDEX(_compare_data!$B$218:$L$323,MATCH($B44,_compare_data!$A$218:$A$323,0),MATCH(ctl_solA&amp;" · Seg "&amp;ctl_segA,_compare_data!$B$217:$L$217,0)),0)</f>
        <v>376</v>
      </c>
      <c r="AG44">
        <f>IFERROR(INDEX(_compare_data!$B$218:$L$323,MATCH($B44,_compare_data!$A$218:$A$323,0),MATCH(ctl_solB&amp;" · Seg "&amp;ctl_segB,_compare_data!$B$217:$L$217,0)),0)</f>
        <v>380</v>
      </c>
    </row>
    <row r="45" spans="2:33" x14ac:dyDescent="0.2">
      <c r="B45" s="13" t="s">
        <v>52</v>
      </c>
      <c r="C45" s="34" t="s">
        <v>53</v>
      </c>
      <c r="D45" s="36">
        <f t="shared" si="10"/>
        <v>756</v>
      </c>
      <c r="E45" s="17">
        <f t="shared" si="11"/>
        <v>0.51587555555555542</v>
      </c>
      <c r="G45" s="15">
        <f>IFERROR(INDEX(_compare_data!$B$2:$L$107,MATCH($B45,_compare_data!$A$2:$A$107,0),MATCH(ctl_solA&amp;" · Seg "&amp;ctl_segA,_compare_data!$B$1:$L$1,0)),"")</f>
        <v>0.51861999999999997</v>
      </c>
      <c r="H45" s="17">
        <f>IFERROR(INDEX(_compare_data!$B$2:$L$107,MATCH($B45,_compare_data!$A$2:$A$107,0),MATCH(ctl_solB&amp;" · Seg "&amp;ctl_segB,_compare_data!$B$1:$L$1,0)),"")</f>
        <v>0.51315999999999995</v>
      </c>
      <c r="J45" s="15">
        <f t="shared" si="12"/>
        <v>5.4600000000000204E-3</v>
      </c>
      <c r="K45" s="17">
        <f t="shared" si="13"/>
        <v>0.93828799969650234</v>
      </c>
      <c r="M45" s="39">
        <f t="shared" si="14"/>
        <v>5.4600000000000204E-3</v>
      </c>
      <c r="O45" s="20" t="s">
        <v>25</v>
      </c>
      <c r="AD45">
        <f>IFERROR(INDEX(_compare_data!$B$110:$L$215,MATCH($B45,_compare_data!$A$110:$A$215,0),MATCH(ctl_solA&amp;" · Seg "&amp;ctl_segA,_compare_data!$B$109:$L$109,0)),0)</f>
        <v>376</v>
      </c>
      <c r="AE45">
        <f>IFERROR(INDEX(_compare_data!$B$110:$L$215,MATCH($B45,_compare_data!$A$110:$A$215,0),MATCH(ctl_solB&amp;" · Seg "&amp;ctl_segB,_compare_data!$B$109:$L$109,0)),0)</f>
        <v>380</v>
      </c>
      <c r="AF45">
        <f>IFERROR(INDEX(_compare_data!$B$218:$L$323,MATCH($B45,_compare_data!$A$218:$A$323,0),MATCH(ctl_solA&amp;" · Seg "&amp;ctl_segA,_compare_data!$B$217:$L$217,0)),0)</f>
        <v>376</v>
      </c>
      <c r="AG45">
        <f>IFERROR(INDEX(_compare_data!$B$218:$L$323,MATCH($B45,_compare_data!$A$218:$A$323,0),MATCH(ctl_solB&amp;" · Seg "&amp;ctl_segB,_compare_data!$B$217:$L$217,0)),0)</f>
        <v>380</v>
      </c>
    </row>
    <row r="46" spans="2:33" x14ac:dyDescent="0.2">
      <c r="B46" s="13" t="s">
        <v>54</v>
      </c>
      <c r="C46" s="34" t="s">
        <v>55</v>
      </c>
      <c r="D46" s="36">
        <f t="shared" si="10"/>
        <v>756</v>
      </c>
      <c r="E46" s="17">
        <f t="shared" si="11"/>
        <v>0.83201269841269854</v>
      </c>
      <c r="G46" s="15">
        <f>IFERROR(INDEX(_compare_data!$B$2:$L$107,MATCH($B46,_compare_data!$A$2:$A$107,0),MATCH(ctl_solA&amp;" · Seg "&amp;ctl_segA,_compare_data!$B$1:$L$1,0)),"")</f>
        <v>0.83245000000000002</v>
      </c>
      <c r="H46" s="17">
        <f>IFERROR(INDEX(_compare_data!$B$2:$L$107,MATCH($B46,_compare_data!$A$2:$A$107,0),MATCH(ctl_solB&amp;" · Seg "&amp;ctl_segB,_compare_data!$B$1:$L$1,0)),"")</f>
        <v>0.83157999999999999</v>
      </c>
      <c r="J46" s="15">
        <f t="shared" si="12"/>
        <v>8.7000000000003741E-4</v>
      </c>
      <c r="K46" s="17">
        <f t="shared" si="13"/>
        <v>1</v>
      </c>
      <c r="M46" s="39">
        <f t="shared" si="14"/>
        <v>8.7000000000003741E-4</v>
      </c>
      <c r="O46" s="20" t="s">
        <v>25</v>
      </c>
      <c r="AD46">
        <f>IFERROR(INDEX(_compare_data!$B$110:$L$215,MATCH($B46,_compare_data!$A$110:$A$215,0),MATCH(ctl_solA&amp;" · Seg "&amp;ctl_segA,_compare_data!$B$109:$L$109,0)),0)</f>
        <v>376</v>
      </c>
      <c r="AE46">
        <f>IFERROR(INDEX(_compare_data!$B$110:$L$215,MATCH($B46,_compare_data!$A$110:$A$215,0),MATCH(ctl_solB&amp;" · Seg "&amp;ctl_segB,_compare_data!$B$109:$L$109,0)),0)</f>
        <v>380</v>
      </c>
      <c r="AF46">
        <f>IFERROR(INDEX(_compare_data!$B$218:$L$323,MATCH($B46,_compare_data!$A$218:$A$323,0),MATCH(ctl_solA&amp;" · Seg "&amp;ctl_segA,_compare_data!$B$217:$L$217,0)),0)</f>
        <v>376</v>
      </c>
      <c r="AG46">
        <f>IFERROR(INDEX(_compare_data!$B$218:$L$323,MATCH($B46,_compare_data!$A$218:$A$323,0),MATCH(ctl_solB&amp;" · Seg "&amp;ctl_segB,_compare_data!$B$217:$L$217,0)),0)</f>
        <v>380</v>
      </c>
    </row>
    <row r="47" spans="2:33" x14ac:dyDescent="0.2">
      <c r="B47" s="13" t="s">
        <v>56</v>
      </c>
      <c r="C47" s="34" t="s">
        <v>57</v>
      </c>
      <c r="D47" s="36">
        <f t="shared" si="10"/>
        <v>756</v>
      </c>
      <c r="E47" s="17">
        <f t="shared" si="11"/>
        <v>0.673281164021164</v>
      </c>
      <c r="G47" s="15">
        <f>IFERROR(INDEX(_compare_data!$B$2:$L$107,MATCH($B47,_compare_data!$A$2:$A$107,0),MATCH(ctl_solA&amp;" · Seg "&amp;ctl_segA,_compare_data!$B$1:$L$1,0)),"")</f>
        <v>0.68350999999999995</v>
      </c>
      <c r="H47" s="17">
        <f>IFERROR(INDEX(_compare_data!$B$2:$L$107,MATCH($B47,_compare_data!$A$2:$A$107,0),MATCH(ctl_solB&amp;" · Seg "&amp;ctl_segB,_compare_data!$B$1:$L$1,0)),"")</f>
        <v>0.66315999999999997</v>
      </c>
      <c r="J47" s="15">
        <f t="shared" si="12"/>
        <v>2.0349999999999979E-2</v>
      </c>
      <c r="K47" s="17">
        <f t="shared" si="13"/>
        <v>0.60379913193390999</v>
      </c>
      <c r="M47" s="39">
        <f t="shared" si="14"/>
        <v>2.0349999999999979E-2</v>
      </c>
      <c r="O47" s="20" t="s">
        <v>25</v>
      </c>
      <c r="AD47">
        <f>IFERROR(INDEX(_compare_data!$B$110:$L$215,MATCH($B47,_compare_data!$A$110:$A$215,0),MATCH(ctl_solA&amp;" · Seg "&amp;ctl_segA,_compare_data!$B$109:$L$109,0)),0)</f>
        <v>376</v>
      </c>
      <c r="AE47">
        <f>IFERROR(INDEX(_compare_data!$B$110:$L$215,MATCH($B47,_compare_data!$A$110:$A$215,0),MATCH(ctl_solB&amp;" · Seg "&amp;ctl_segB,_compare_data!$B$109:$L$109,0)),0)</f>
        <v>380</v>
      </c>
      <c r="AF47">
        <f>IFERROR(INDEX(_compare_data!$B$218:$L$323,MATCH($B47,_compare_data!$A$218:$A$323,0),MATCH(ctl_solA&amp;" · Seg "&amp;ctl_segA,_compare_data!$B$217:$L$217,0)),0)</f>
        <v>376</v>
      </c>
      <c r="AG47">
        <f>IFERROR(INDEX(_compare_data!$B$218:$L$323,MATCH($B47,_compare_data!$A$218:$A$323,0),MATCH(ctl_solB&amp;" · Seg "&amp;ctl_segB,_compare_data!$B$217:$L$217,0)),0)</f>
        <v>380</v>
      </c>
    </row>
    <row r="48" spans="2:33" x14ac:dyDescent="0.2">
      <c r="B48" s="13" t="s">
        <v>58</v>
      </c>
      <c r="C48" s="34" t="s">
        <v>59</v>
      </c>
      <c r="D48" s="36">
        <f t="shared" si="10"/>
        <v>756</v>
      </c>
      <c r="E48" s="17">
        <f t="shared" si="11"/>
        <v>0.49338820105820108</v>
      </c>
      <c r="G48" s="15">
        <f>IFERROR(INDEX(_compare_data!$B$2:$L$107,MATCH($B48,_compare_data!$A$2:$A$107,0),MATCH(ctl_solA&amp;" · Seg "&amp;ctl_segA,_compare_data!$B$1:$L$1,0)),"")</f>
        <v>0.49468000000000001</v>
      </c>
      <c r="H48" s="17">
        <f>IFERROR(INDEX(_compare_data!$B$2:$L$107,MATCH($B48,_compare_data!$A$2:$A$107,0),MATCH(ctl_solB&amp;" · Seg "&amp;ctl_segB,_compare_data!$B$1:$L$1,0)),"")</f>
        <v>0.49210999999999999</v>
      </c>
      <c r="J48" s="15">
        <f t="shared" si="12"/>
        <v>2.5700000000000167E-3</v>
      </c>
      <c r="K48" s="17">
        <f t="shared" si="13"/>
        <v>1</v>
      </c>
      <c r="M48" s="39">
        <f t="shared" si="14"/>
        <v>2.5700000000000167E-3</v>
      </c>
      <c r="O48" s="20" t="s">
        <v>25</v>
      </c>
      <c r="AD48">
        <f>IFERROR(INDEX(_compare_data!$B$110:$L$215,MATCH($B48,_compare_data!$A$110:$A$215,0),MATCH(ctl_solA&amp;" · Seg "&amp;ctl_segA,_compare_data!$B$109:$L$109,0)),0)</f>
        <v>376</v>
      </c>
      <c r="AE48">
        <f>IFERROR(INDEX(_compare_data!$B$110:$L$215,MATCH($B48,_compare_data!$A$110:$A$215,0),MATCH(ctl_solB&amp;" · Seg "&amp;ctl_segB,_compare_data!$B$109:$L$109,0)),0)</f>
        <v>380</v>
      </c>
      <c r="AF48">
        <f>IFERROR(INDEX(_compare_data!$B$218:$L$323,MATCH($B48,_compare_data!$A$218:$A$323,0),MATCH(ctl_solA&amp;" · Seg "&amp;ctl_segA,_compare_data!$B$217:$L$217,0)),0)</f>
        <v>376</v>
      </c>
      <c r="AG48">
        <f>IFERROR(INDEX(_compare_data!$B$218:$L$323,MATCH($B48,_compare_data!$A$218:$A$323,0),MATCH(ctl_solB&amp;" · Seg "&amp;ctl_segB,_compare_data!$B$217:$L$217,0)),0)</f>
        <v>380</v>
      </c>
    </row>
    <row r="49" spans="2:33" x14ac:dyDescent="0.2">
      <c r="B49" s="13" t="s">
        <v>60</v>
      </c>
      <c r="C49" s="34" t="s">
        <v>61</v>
      </c>
      <c r="D49" s="36">
        <f t="shared" si="10"/>
        <v>756</v>
      </c>
      <c r="E49" s="17">
        <f t="shared" si="11"/>
        <v>0.30026259259259264</v>
      </c>
      <c r="G49" s="15">
        <f>IFERROR(INDEX(_compare_data!$B$2:$L$107,MATCH($B49,_compare_data!$A$2:$A$107,0),MATCH(ctl_solA&amp;" · Seg "&amp;ctl_segA,_compare_data!$B$1:$L$1,0)),"")</f>
        <v>0.29787000000000002</v>
      </c>
      <c r="H49" s="17">
        <f>IFERROR(INDEX(_compare_data!$B$2:$L$107,MATCH($B49,_compare_data!$A$2:$A$107,0),MATCH(ctl_solB&amp;" · Seg "&amp;ctl_segB,_compare_data!$B$1:$L$1,0)),"")</f>
        <v>0.30263000000000001</v>
      </c>
      <c r="J49" s="15">
        <f t="shared" si="12"/>
        <v>4.7599999999999865E-3</v>
      </c>
      <c r="K49" s="17">
        <f t="shared" si="13"/>
        <v>0.94943527565909136</v>
      </c>
      <c r="M49" s="39">
        <f t="shared" si="14"/>
        <v>-4.7599999999999865E-3</v>
      </c>
      <c r="O49" s="20" t="s">
        <v>25</v>
      </c>
      <c r="AD49">
        <f>IFERROR(INDEX(_compare_data!$B$110:$L$215,MATCH($B49,_compare_data!$A$110:$A$215,0),MATCH(ctl_solA&amp;" · Seg "&amp;ctl_segA,_compare_data!$B$109:$L$109,0)),0)</f>
        <v>376</v>
      </c>
      <c r="AE49">
        <f>IFERROR(INDEX(_compare_data!$B$110:$L$215,MATCH($B49,_compare_data!$A$110:$A$215,0),MATCH(ctl_solB&amp;" · Seg "&amp;ctl_segB,_compare_data!$B$109:$L$109,0)),0)</f>
        <v>380</v>
      </c>
      <c r="AF49">
        <f>IFERROR(INDEX(_compare_data!$B$218:$L$323,MATCH($B49,_compare_data!$A$218:$A$323,0),MATCH(ctl_solA&amp;" · Seg "&amp;ctl_segA,_compare_data!$B$217:$L$217,0)),0)</f>
        <v>376</v>
      </c>
      <c r="AG49">
        <f>IFERROR(INDEX(_compare_data!$B$218:$L$323,MATCH($B49,_compare_data!$A$218:$A$323,0),MATCH(ctl_solB&amp;" · Seg "&amp;ctl_segB,_compare_data!$B$217:$L$217,0)),0)</f>
        <v>380</v>
      </c>
    </row>
    <row r="50" spans="2:33" x14ac:dyDescent="0.2">
      <c r="B50" s="13" t="s">
        <v>62</v>
      </c>
      <c r="C50" s="34" t="s">
        <v>63</v>
      </c>
      <c r="D50" s="36">
        <f t="shared" si="10"/>
        <v>756</v>
      </c>
      <c r="E50" s="17">
        <f t="shared" si="11"/>
        <v>0.28439201058201058</v>
      </c>
      <c r="G50" s="15">
        <f>IFERROR(INDEX(_compare_data!$B$2:$L$107,MATCH($B50,_compare_data!$A$2:$A$107,0),MATCH(ctl_solA&amp;" · Seg "&amp;ctl_segA,_compare_data!$B$1:$L$1,0)),"")</f>
        <v>0.26595999999999997</v>
      </c>
      <c r="H50" s="17">
        <f>IFERROR(INDEX(_compare_data!$B$2:$L$107,MATCH($B50,_compare_data!$A$2:$A$107,0),MATCH(ctl_solB&amp;" · Seg "&amp;ctl_segB,_compare_data!$B$1:$L$1,0)),"")</f>
        <v>0.30263000000000001</v>
      </c>
      <c r="J50" s="15">
        <f t="shared" si="12"/>
        <v>3.6670000000000036E-2</v>
      </c>
      <c r="K50" s="17">
        <f t="shared" si="13"/>
        <v>0.29980201044695048</v>
      </c>
      <c r="M50" s="39">
        <f t="shared" si="14"/>
        <v>-3.6670000000000036E-2</v>
      </c>
      <c r="O50" s="20" t="s">
        <v>25</v>
      </c>
      <c r="AD50">
        <f>IFERROR(INDEX(_compare_data!$B$110:$L$215,MATCH($B50,_compare_data!$A$110:$A$215,0),MATCH(ctl_solA&amp;" · Seg "&amp;ctl_segA,_compare_data!$B$109:$L$109,0)),0)</f>
        <v>376</v>
      </c>
      <c r="AE50">
        <f>IFERROR(INDEX(_compare_data!$B$110:$L$215,MATCH($B50,_compare_data!$A$110:$A$215,0),MATCH(ctl_solB&amp;" · Seg "&amp;ctl_segB,_compare_data!$B$109:$L$109,0)),0)</f>
        <v>380</v>
      </c>
      <c r="AF50">
        <f>IFERROR(INDEX(_compare_data!$B$218:$L$323,MATCH($B50,_compare_data!$A$218:$A$323,0),MATCH(ctl_solA&amp;" · Seg "&amp;ctl_segA,_compare_data!$B$217:$L$217,0)),0)</f>
        <v>376</v>
      </c>
      <c r="AG50">
        <f>IFERROR(INDEX(_compare_data!$B$218:$L$323,MATCH($B50,_compare_data!$A$218:$A$323,0),MATCH(ctl_solB&amp;" · Seg "&amp;ctl_segB,_compare_data!$B$217:$L$217,0)),0)</f>
        <v>380</v>
      </c>
    </row>
    <row r="51" spans="2:33" x14ac:dyDescent="0.2">
      <c r="B51" s="13" t="s">
        <v>64</v>
      </c>
      <c r="C51" s="34" t="s">
        <v>65</v>
      </c>
      <c r="D51" s="36">
        <f t="shared" si="10"/>
        <v>756</v>
      </c>
      <c r="E51" s="17">
        <f t="shared" si="11"/>
        <v>0.6891557142857142</v>
      </c>
      <c r="G51" s="15">
        <f>IFERROR(INDEX(_compare_data!$B$2:$L$107,MATCH($B51,_compare_data!$A$2:$A$107,0),MATCH(ctl_solA&amp;" · Seg "&amp;ctl_segA,_compare_data!$B$1:$L$1,0)),"")</f>
        <v>0.68616999999999995</v>
      </c>
      <c r="H51" s="17">
        <f>IFERROR(INDEX(_compare_data!$B$2:$L$107,MATCH($B51,_compare_data!$A$2:$A$107,0),MATCH(ctl_solB&amp;" · Seg "&amp;ctl_segB,_compare_data!$B$1:$L$1,0)),"")</f>
        <v>0.69211</v>
      </c>
      <c r="J51" s="15">
        <f t="shared" si="12"/>
        <v>5.9400000000000563E-3</v>
      </c>
      <c r="K51" s="17">
        <f t="shared" si="13"/>
        <v>0.92204902975189518</v>
      </c>
      <c r="M51" s="39">
        <f t="shared" si="14"/>
        <v>-5.9400000000000563E-3</v>
      </c>
      <c r="O51" s="20" t="s">
        <v>25</v>
      </c>
      <c r="AD51">
        <f>IFERROR(INDEX(_compare_data!$B$110:$L$215,MATCH($B51,_compare_data!$A$110:$A$215,0),MATCH(ctl_solA&amp;" · Seg "&amp;ctl_segA,_compare_data!$B$109:$L$109,0)),0)</f>
        <v>376</v>
      </c>
      <c r="AE51">
        <f>IFERROR(INDEX(_compare_data!$B$110:$L$215,MATCH($B51,_compare_data!$A$110:$A$215,0),MATCH(ctl_solB&amp;" · Seg "&amp;ctl_segB,_compare_data!$B$109:$L$109,0)),0)</f>
        <v>380</v>
      </c>
      <c r="AF51">
        <f>IFERROR(INDEX(_compare_data!$B$218:$L$323,MATCH($B51,_compare_data!$A$218:$A$323,0),MATCH(ctl_solA&amp;" · Seg "&amp;ctl_segA,_compare_data!$B$217:$L$217,0)),0)</f>
        <v>376</v>
      </c>
      <c r="AG51">
        <f>IFERROR(INDEX(_compare_data!$B$218:$L$323,MATCH($B51,_compare_data!$A$218:$A$323,0),MATCH(ctl_solB&amp;" · Seg "&amp;ctl_segB,_compare_data!$B$217:$L$217,0)),0)</f>
        <v>380</v>
      </c>
    </row>
    <row r="52" spans="2:33" x14ac:dyDescent="0.2">
      <c r="B52" s="3" t="s">
        <v>66</v>
      </c>
      <c r="C52" s="31" t="s">
        <v>67</v>
      </c>
      <c r="D52" s="32">
        <f t="shared" si="10"/>
        <v>756</v>
      </c>
      <c r="E52" s="7">
        <f t="shared" si="11"/>
        <v>0.67460010582010577</v>
      </c>
      <c r="G52" s="5">
        <f>IFERROR(INDEX(_compare_data!$B$2:$L$107,MATCH($B52,_compare_data!$A$2:$A$107,0),MATCH(ctl_solA&amp;" · Seg "&amp;ctl_segA,_compare_data!$B$1:$L$1,0)),"")</f>
        <v>0.67552999999999996</v>
      </c>
      <c r="H52" s="7">
        <f>IFERROR(INDEX(_compare_data!$B$2:$L$107,MATCH($B52,_compare_data!$A$2:$A$107,0),MATCH(ctl_solB&amp;" · Seg "&amp;ctl_segB,_compare_data!$B$1:$L$1,0)),"")</f>
        <v>0.67367999999999995</v>
      </c>
      <c r="J52" s="5">
        <f t="shared" si="12"/>
        <v>1.8500000000000183E-3</v>
      </c>
      <c r="K52" s="7">
        <f t="shared" si="13"/>
        <v>1</v>
      </c>
      <c r="M52" s="39">
        <f t="shared" si="14"/>
        <v>1.8500000000000183E-3</v>
      </c>
      <c r="O52" s="4" t="s">
        <v>25</v>
      </c>
      <c r="AD52">
        <f>IFERROR(INDEX(_compare_data!$B$110:$L$215,MATCH($B52,_compare_data!$A$110:$A$215,0),MATCH(ctl_solA&amp;" · Seg "&amp;ctl_segA,_compare_data!$B$109:$L$109,0)),0)</f>
        <v>376</v>
      </c>
      <c r="AE52">
        <f>IFERROR(INDEX(_compare_data!$B$110:$L$215,MATCH($B52,_compare_data!$A$110:$A$215,0),MATCH(ctl_solB&amp;" · Seg "&amp;ctl_segB,_compare_data!$B$109:$L$109,0)),0)</f>
        <v>380</v>
      </c>
      <c r="AF52">
        <f>IFERROR(INDEX(_compare_data!$B$218:$L$323,MATCH($B52,_compare_data!$A$218:$A$323,0),MATCH(ctl_solA&amp;" · Seg "&amp;ctl_segA,_compare_data!$B$217:$L$217,0)),0)</f>
        <v>376</v>
      </c>
      <c r="AG52">
        <f>IFERROR(INDEX(_compare_data!$B$218:$L$323,MATCH($B52,_compare_data!$A$218:$A$323,0),MATCH(ctl_solB&amp;" · Seg "&amp;ctl_segB,_compare_data!$B$217:$L$217,0)),0)</f>
        <v>380</v>
      </c>
    </row>
    <row r="53" spans="2:33" x14ac:dyDescent="0.2"/>
    <row r="54" spans="2:33" x14ac:dyDescent="0.2"/>
    <row r="55" spans="2:33" x14ac:dyDescent="0.2">
      <c r="C55" s="26" t="s">
        <v>68</v>
      </c>
    </row>
    <row r="56" spans="2:33" x14ac:dyDescent="0.2">
      <c r="B56" s="11" t="s">
        <v>69</v>
      </c>
      <c r="C56" s="33" t="s">
        <v>70</v>
      </c>
      <c r="D56" s="35">
        <f t="shared" ref="D56:D63" si="15">AD56+AE56</f>
        <v>756</v>
      </c>
      <c r="E56" s="16">
        <f t="shared" ref="E56:E63" si="16">IFERROR(($G56*AF56+$H56*AG56)/(AF56+AG56),"")</f>
        <v>0.49073825396825399</v>
      </c>
      <c r="G56" s="14">
        <f>IFERROR(INDEX(_compare_data!$B$2:$L$107,MATCH($B56,_compare_data!$A$2:$A$107,0),MATCH(ctl_solA&amp;" · Seg "&amp;ctl_segA,_compare_data!$B$1:$L$1,0)),"")</f>
        <v>0.49202000000000001</v>
      </c>
      <c r="H56" s="16">
        <f>IFERROR(INDEX(_compare_data!$B$2:$L$107,MATCH($B56,_compare_data!$A$2:$A$107,0),MATCH(ctl_solB&amp;" · Seg "&amp;ctl_segB,_compare_data!$B$1:$L$1,0)),"")</f>
        <v>0.48947000000000002</v>
      </c>
      <c r="J56" s="14">
        <f t="shared" ref="J56:J63" si="17">IFERROR(ABS($G56-$H56),"")</f>
        <v>2.5499999999999967E-3</v>
      </c>
      <c r="K56" s="16">
        <f t="shared" ref="K56:K63" si="18">IFERROR(CHIDIST((AD56+AE56)*MAX(ABS((G56*AD56)*((1-H56)*AE56)-((1-G56)*AD56)*(H56*AE56))-(AD56+AE56)/2,0)^2/(AD56*AE56*(G56*AD56+H56*AE56)*((1-G56)*AD56+(1-H56)*AE56)),1),1)</f>
        <v>1</v>
      </c>
      <c r="M56" s="39">
        <f t="shared" ref="M56:M63" si="19">IFERROR($G56-$H56,"")</f>
        <v>2.5499999999999967E-3</v>
      </c>
      <c r="O56" s="19" t="s">
        <v>25</v>
      </c>
      <c r="AD56">
        <f>IFERROR(INDEX(_compare_data!$B$110:$L$215,MATCH($B56,_compare_data!$A$110:$A$215,0),MATCH(ctl_solA&amp;" · Seg "&amp;ctl_segA,_compare_data!$B$109:$L$109,0)),0)</f>
        <v>376</v>
      </c>
      <c r="AE56">
        <f>IFERROR(INDEX(_compare_data!$B$110:$L$215,MATCH($B56,_compare_data!$A$110:$A$215,0),MATCH(ctl_solB&amp;" · Seg "&amp;ctl_segB,_compare_data!$B$109:$L$109,0)),0)</f>
        <v>380</v>
      </c>
      <c r="AF56">
        <f>IFERROR(INDEX(_compare_data!$B$218:$L$323,MATCH($B56,_compare_data!$A$218:$A$323,0),MATCH(ctl_solA&amp;" · Seg "&amp;ctl_segA,_compare_data!$B$217:$L$217,0)),0)</f>
        <v>376</v>
      </c>
      <c r="AG56">
        <f>IFERROR(INDEX(_compare_data!$B$218:$L$323,MATCH($B56,_compare_data!$A$218:$A$323,0),MATCH(ctl_solB&amp;" · Seg "&amp;ctl_segB,_compare_data!$B$217:$L$217,0)),0)</f>
        <v>380</v>
      </c>
    </row>
    <row r="57" spans="2:33" x14ac:dyDescent="0.2">
      <c r="B57" s="13" t="s">
        <v>71</v>
      </c>
      <c r="C57" s="34" t="s">
        <v>72</v>
      </c>
      <c r="D57" s="36">
        <f t="shared" si="15"/>
        <v>756</v>
      </c>
      <c r="E57" s="17">
        <f t="shared" si="16"/>
        <v>0.7751352910052911</v>
      </c>
      <c r="G57" s="15">
        <f>IFERROR(INDEX(_compare_data!$B$2:$L$107,MATCH($B57,_compare_data!$A$2:$A$107,0),MATCH(ctl_solA&amp;" · Seg "&amp;ctl_segA,_compare_data!$B$1:$L$1,0)),"")</f>
        <v>0.77127999999999997</v>
      </c>
      <c r="H57" s="17">
        <f>IFERROR(INDEX(_compare_data!$B$2:$L$107,MATCH($B57,_compare_data!$A$2:$A$107,0),MATCH(ctl_solB&amp;" · Seg "&amp;ctl_segB,_compare_data!$B$1:$L$1,0)),"")</f>
        <v>0.77895000000000003</v>
      </c>
      <c r="J57" s="15">
        <f t="shared" si="17"/>
        <v>7.6700000000000657E-3</v>
      </c>
      <c r="K57" s="17">
        <f t="shared" si="18"/>
        <v>0.86859134090473256</v>
      </c>
      <c r="M57" s="39">
        <f t="shared" si="19"/>
        <v>-7.6700000000000657E-3</v>
      </c>
      <c r="O57" s="20" t="s">
        <v>25</v>
      </c>
      <c r="AD57">
        <f>IFERROR(INDEX(_compare_data!$B$110:$L$215,MATCH($B57,_compare_data!$A$110:$A$215,0),MATCH(ctl_solA&amp;" · Seg "&amp;ctl_segA,_compare_data!$B$109:$L$109,0)),0)</f>
        <v>376</v>
      </c>
      <c r="AE57">
        <f>IFERROR(INDEX(_compare_data!$B$110:$L$215,MATCH($B57,_compare_data!$A$110:$A$215,0),MATCH(ctl_solB&amp;" · Seg "&amp;ctl_segB,_compare_data!$B$109:$L$109,0)),0)</f>
        <v>380</v>
      </c>
      <c r="AF57">
        <f>IFERROR(INDEX(_compare_data!$B$218:$L$323,MATCH($B57,_compare_data!$A$218:$A$323,0),MATCH(ctl_solA&amp;" · Seg "&amp;ctl_segA,_compare_data!$B$217:$L$217,0)),0)</f>
        <v>376</v>
      </c>
      <c r="AG57">
        <f>IFERROR(INDEX(_compare_data!$B$218:$L$323,MATCH($B57,_compare_data!$A$218:$A$323,0),MATCH(ctl_solB&amp;" · Seg "&amp;ctl_segB,_compare_data!$B$217:$L$217,0)),0)</f>
        <v>380</v>
      </c>
    </row>
    <row r="58" spans="2:33" x14ac:dyDescent="0.2">
      <c r="B58" s="13" t="s">
        <v>73</v>
      </c>
      <c r="C58" s="34" t="s">
        <v>74</v>
      </c>
      <c r="D58" s="36">
        <f t="shared" si="15"/>
        <v>756</v>
      </c>
      <c r="E58" s="17">
        <f t="shared" si="16"/>
        <v>0.64153603174603169</v>
      </c>
      <c r="G58" s="15">
        <f>IFERROR(INDEX(_compare_data!$B$2:$L$107,MATCH($B58,_compare_data!$A$2:$A$107,0),MATCH(ctl_solA&amp;" · Seg "&amp;ctl_segA,_compare_data!$B$1:$L$1,0)),"")</f>
        <v>0.64893999999999996</v>
      </c>
      <c r="H58" s="17">
        <f>IFERROR(INDEX(_compare_data!$B$2:$L$107,MATCH($B58,_compare_data!$A$2:$A$107,0),MATCH(ctl_solB&amp;" · Seg "&amp;ctl_segB,_compare_data!$B$1:$L$1,0)),"")</f>
        <v>0.63421000000000005</v>
      </c>
      <c r="J58" s="15">
        <f t="shared" si="17"/>
        <v>1.472999999999991E-2</v>
      </c>
      <c r="K58" s="17">
        <f t="shared" si="18"/>
        <v>0.72901839716444294</v>
      </c>
      <c r="M58" s="39">
        <f t="shared" si="19"/>
        <v>1.472999999999991E-2</v>
      </c>
      <c r="O58" s="20" t="s">
        <v>25</v>
      </c>
      <c r="AD58">
        <f>IFERROR(INDEX(_compare_data!$B$110:$L$215,MATCH($B58,_compare_data!$A$110:$A$215,0),MATCH(ctl_solA&amp;" · Seg "&amp;ctl_segA,_compare_data!$B$109:$L$109,0)),0)</f>
        <v>376</v>
      </c>
      <c r="AE58">
        <f>IFERROR(INDEX(_compare_data!$B$110:$L$215,MATCH($B58,_compare_data!$A$110:$A$215,0),MATCH(ctl_solB&amp;" · Seg "&amp;ctl_segB,_compare_data!$B$109:$L$109,0)),0)</f>
        <v>380</v>
      </c>
      <c r="AF58">
        <f>IFERROR(INDEX(_compare_data!$B$218:$L$323,MATCH($B58,_compare_data!$A$218:$A$323,0),MATCH(ctl_solA&amp;" · Seg "&amp;ctl_segA,_compare_data!$B$217:$L$217,0)),0)</f>
        <v>376</v>
      </c>
      <c r="AG58">
        <f>IFERROR(INDEX(_compare_data!$B$218:$L$323,MATCH($B58,_compare_data!$A$218:$A$323,0),MATCH(ctl_solB&amp;" · Seg "&amp;ctl_segB,_compare_data!$B$217:$L$217,0)),0)</f>
        <v>380</v>
      </c>
    </row>
    <row r="59" spans="2:33" x14ac:dyDescent="0.2">
      <c r="B59" s="13" t="s">
        <v>75</v>
      </c>
      <c r="C59" s="34" t="s">
        <v>76</v>
      </c>
      <c r="D59" s="36">
        <f t="shared" si="15"/>
        <v>756</v>
      </c>
      <c r="E59" s="17">
        <f t="shared" si="16"/>
        <v>0.6653403703703703</v>
      </c>
      <c r="G59" s="15">
        <f>IFERROR(INDEX(_compare_data!$B$2:$L$107,MATCH($B59,_compare_data!$A$2:$A$107,0),MATCH(ctl_solA&amp;" · Seg "&amp;ctl_segA,_compare_data!$B$1:$L$1,0)),"")</f>
        <v>0.67286999999999997</v>
      </c>
      <c r="H59" s="17">
        <f>IFERROR(INDEX(_compare_data!$B$2:$L$107,MATCH($B59,_compare_data!$A$2:$A$107,0),MATCH(ctl_solB&amp;" · Seg "&amp;ctl_segB,_compare_data!$B$1:$L$1,0)),"")</f>
        <v>0.65788999999999997</v>
      </c>
      <c r="J59" s="15">
        <f t="shared" si="17"/>
        <v>1.4979999999999993E-2</v>
      </c>
      <c r="K59" s="17">
        <f t="shared" si="18"/>
        <v>0.71933177552515071</v>
      </c>
      <c r="M59" s="39">
        <f t="shared" si="19"/>
        <v>1.4979999999999993E-2</v>
      </c>
      <c r="O59" s="20" t="s">
        <v>25</v>
      </c>
      <c r="AD59">
        <f>IFERROR(INDEX(_compare_data!$B$110:$L$215,MATCH($B59,_compare_data!$A$110:$A$215,0),MATCH(ctl_solA&amp;" · Seg "&amp;ctl_segA,_compare_data!$B$109:$L$109,0)),0)</f>
        <v>376</v>
      </c>
      <c r="AE59">
        <f>IFERROR(INDEX(_compare_data!$B$110:$L$215,MATCH($B59,_compare_data!$A$110:$A$215,0),MATCH(ctl_solB&amp;" · Seg "&amp;ctl_segB,_compare_data!$B$109:$L$109,0)),0)</f>
        <v>380</v>
      </c>
      <c r="AF59">
        <f>IFERROR(INDEX(_compare_data!$B$218:$L$323,MATCH($B59,_compare_data!$A$218:$A$323,0),MATCH(ctl_solA&amp;" · Seg "&amp;ctl_segA,_compare_data!$B$217:$L$217,0)),0)</f>
        <v>376</v>
      </c>
      <c r="AG59">
        <f>IFERROR(INDEX(_compare_data!$B$218:$L$323,MATCH($B59,_compare_data!$A$218:$A$323,0),MATCH(ctl_solB&amp;" · Seg "&amp;ctl_segB,_compare_data!$B$217:$L$217,0)),0)</f>
        <v>380</v>
      </c>
    </row>
    <row r="60" spans="2:33" x14ac:dyDescent="0.2">
      <c r="B60" s="13" t="s">
        <v>77</v>
      </c>
      <c r="C60" s="34" t="s">
        <v>78</v>
      </c>
      <c r="D60" s="36">
        <f t="shared" si="15"/>
        <v>756</v>
      </c>
      <c r="E60" s="17">
        <f t="shared" si="16"/>
        <v>0.84788126984126999</v>
      </c>
      <c r="G60" s="15">
        <f>IFERROR(INDEX(_compare_data!$B$2:$L$107,MATCH($B60,_compare_data!$A$2:$A$107,0),MATCH(ctl_solA&amp;" · Seg "&amp;ctl_segA,_compare_data!$B$1:$L$1,0)),"")</f>
        <v>0.85904000000000003</v>
      </c>
      <c r="H60" s="17">
        <f>IFERROR(INDEX(_compare_data!$B$2:$L$107,MATCH($B60,_compare_data!$A$2:$A$107,0),MATCH(ctl_solB&amp;" · Seg "&amp;ctl_segB,_compare_data!$B$1:$L$1,0)),"")</f>
        <v>0.83684000000000003</v>
      </c>
      <c r="J60" s="15">
        <f t="shared" si="17"/>
        <v>2.2199999999999998E-2</v>
      </c>
      <c r="K60" s="17">
        <f t="shared" si="18"/>
        <v>0.45413871012428225</v>
      </c>
      <c r="M60" s="39">
        <f t="shared" si="19"/>
        <v>2.2199999999999998E-2</v>
      </c>
      <c r="O60" s="20" t="s">
        <v>25</v>
      </c>
      <c r="AD60">
        <f>IFERROR(INDEX(_compare_data!$B$110:$L$215,MATCH($B60,_compare_data!$A$110:$A$215,0),MATCH(ctl_solA&amp;" · Seg "&amp;ctl_segA,_compare_data!$B$109:$L$109,0)),0)</f>
        <v>376</v>
      </c>
      <c r="AE60">
        <f>IFERROR(INDEX(_compare_data!$B$110:$L$215,MATCH($B60,_compare_data!$A$110:$A$215,0),MATCH(ctl_solB&amp;" · Seg "&amp;ctl_segB,_compare_data!$B$109:$L$109,0)),0)</f>
        <v>380</v>
      </c>
      <c r="AF60">
        <f>IFERROR(INDEX(_compare_data!$B$218:$L$323,MATCH($B60,_compare_data!$A$218:$A$323,0),MATCH(ctl_solA&amp;" · Seg "&amp;ctl_segA,_compare_data!$B$217:$L$217,0)),0)</f>
        <v>376</v>
      </c>
      <c r="AG60">
        <f>IFERROR(INDEX(_compare_data!$B$218:$L$323,MATCH($B60,_compare_data!$A$218:$A$323,0),MATCH(ctl_solB&amp;" · Seg "&amp;ctl_segB,_compare_data!$B$217:$L$217,0)),0)</f>
        <v>380</v>
      </c>
    </row>
    <row r="61" spans="2:33" x14ac:dyDescent="0.2">
      <c r="B61" s="13" t="s">
        <v>79</v>
      </c>
      <c r="C61" s="34" t="s">
        <v>80</v>
      </c>
      <c r="D61" s="36">
        <f t="shared" si="15"/>
        <v>756</v>
      </c>
      <c r="E61" s="17">
        <f t="shared" si="16"/>
        <v>0.51455158730158723</v>
      </c>
      <c r="G61" s="15">
        <f>IFERROR(INDEX(_compare_data!$B$2:$L$107,MATCH($B61,_compare_data!$A$2:$A$107,0),MATCH(ctl_solA&amp;" · Seg "&amp;ctl_segA,_compare_data!$B$1:$L$1,0)),"")</f>
        <v>0.51329999999999998</v>
      </c>
      <c r="H61" s="17">
        <f>IFERROR(INDEX(_compare_data!$B$2:$L$107,MATCH($B61,_compare_data!$A$2:$A$107,0),MATCH(ctl_solB&amp;" · Seg "&amp;ctl_segB,_compare_data!$B$1:$L$1,0)),"")</f>
        <v>0.51578999999999997</v>
      </c>
      <c r="J61" s="15">
        <f t="shared" si="17"/>
        <v>2.4899999999999922E-3</v>
      </c>
      <c r="K61" s="17">
        <f t="shared" si="18"/>
        <v>1</v>
      </c>
      <c r="M61" s="39">
        <f t="shared" si="19"/>
        <v>-2.4899999999999922E-3</v>
      </c>
      <c r="O61" s="20" t="s">
        <v>25</v>
      </c>
      <c r="AD61">
        <f>IFERROR(INDEX(_compare_data!$B$110:$L$215,MATCH($B61,_compare_data!$A$110:$A$215,0),MATCH(ctl_solA&amp;" · Seg "&amp;ctl_segA,_compare_data!$B$109:$L$109,0)),0)</f>
        <v>376</v>
      </c>
      <c r="AE61">
        <f>IFERROR(INDEX(_compare_data!$B$110:$L$215,MATCH($B61,_compare_data!$A$110:$A$215,0),MATCH(ctl_solB&amp;" · Seg "&amp;ctl_segB,_compare_data!$B$109:$L$109,0)),0)</f>
        <v>380</v>
      </c>
      <c r="AF61">
        <f>IFERROR(INDEX(_compare_data!$B$218:$L$323,MATCH($B61,_compare_data!$A$218:$A$323,0),MATCH(ctl_solA&amp;" · Seg "&amp;ctl_segA,_compare_data!$B$217:$L$217,0)),0)</f>
        <v>376</v>
      </c>
      <c r="AG61">
        <f>IFERROR(INDEX(_compare_data!$B$218:$L$323,MATCH($B61,_compare_data!$A$218:$A$323,0),MATCH(ctl_solB&amp;" · Seg "&amp;ctl_segB,_compare_data!$B$217:$L$217,0)),0)</f>
        <v>380</v>
      </c>
    </row>
    <row r="62" spans="2:33" x14ac:dyDescent="0.2">
      <c r="B62" s="13" t="s">
        <v>81</v>
      </c>
      <c r="C62" s="34" t="s">
        <v>82</v>
      </c>
      <c r="D62" s="36">
        <f t="shared" si="15"/>
        <v>756</v>
      </c>
      <c r="E62" s="17">
        <f t="shared" si="16"/>
        <v>0.8201060317460318</v>
      </c>
      <c r="G62" s="15">
        <f>IFERROR(INDEX(_compare_data!$B$2:$L$107,MATCH($B62,_compare_data!$A$2:$A$107,0),MATCH(ctl_solA&amp;" · Seg "&amp;ctl_segA,_compare_data!$B$1:$L$1,0)),"")</f>
        <v>0.82181000000000004</v>
      </c>
      <c r="H62" s="17">
        <f>IFERROR(INDEX(_compare_data!$B$2:$L$107,MATCH($B62,_compare_data!$A$2:$A$107,0),MATCH(ctl_solB&amp;" · Seg "&amp;ctl_segB,_compare_data!$B$1:$L$1,0)),"")</f>
        <v>0.81842000000000004</v>
      </c>
      <c r="J62" s="15">
        <f t="shared" si="17"/>
        <v>3.3900000000000041E-3</v>
      </c>
      <c r="K62" s="17">
        <f t="shared" si="18"/>
        <v>0.97874357859535521</v>
      </c>
      <c r="M62" s="39">
        <f t="shared" si="19"/>
        <v>3.3900000000000041E-3</v>
      </c>
      <c r="O62" s="20" t="s">
        <v>25</v>
      </c>
      <c r="AD62">
        <f>IFERROR(INDEX(_compare_data!$B$110:$L$215,MATCH($B62,_compare_data!$A$110:$A$215,0),MATCH(ctl_solA&amp;" · Seg "&amp;ctl_segA,_compare_data!$B$109:$L$109,0)),0)</f>
        <v>376</v>
      </c>
      <c r="AE62">
        <f>IFERROR(INDEX(_compare_data!$B$110:$L$215,MATCH($B62,_compare_data!$A$110:$A$215,0),MATCH(ctl_solB&amp;" · Seg "&amp;ctl_segB,_compare_data!$B$109:$L$109,0)),0)</f>
        <v>380</v>
      </c>
      <c r="AF62">
        <f>IFERROR(INDEX(_compare_data!$B$218:$L$323,MATCH($B62,_compare_data!$A$218:$A$323,0),MATCH(ctl_solA&amp;" · Seg "&amp;ctl_segA,_compare_data!$B$217:$L$217,0)),0)</f>
        <v>376</v>
      </c>
      <c r="AG62">
        <f>IFERROR(INDEX(_compare_data!$B$218:$L$323,MATCH($B62,_compare_data!$A$218:$A$323,0),MATCH(ctl_solB&amp;" · Seg "&amp;ctl_segB,_compare_data!$B$217:$L$217,0)),0)</f>
        <v>380</v>
      </c>
    </row>
    <row r="63" spans="2:33" x14ac:dyDescent="0.2">
      <c r="B63" s="3" t="s">
        <v>83</v>
      </c>
      <c r="C63" s="31" t="s">
        <v>84</v>
      </c>
      <c r="D63" s="32">
        <f t="shared" si="15"/>
        <v>756</v>
      </c>
      <c r="E63" s="7">
        <f t="shared" si="16"/>
        <v>0.84788328042328043</v>
      </c>
      <c r="G63" s="5">
        <f>IFERROR(INDEX(_compare_data!$B$2:$L$107,MATCH($B63,_compare_data!$A$2:$A$107,0),MATCH(ctl_solA&amp;" · Seg "&amp;ctl_segA,_compare_data!$B$1:$L$1,0)),"")</f>
        <v>0.85106000000000004</v>
      </c>
      <c r="H63" s="7">
        <f>IFERROR(INDEX(_compare_data!$B$2:$L$107,MATCH($B63,_compare_data!$A$2:$A$107,0),MATCH(ctl_solB&amp;" · Seg "&amp;ctl_segB,_compare_data!$B$1:$L$1,0)),"")</f>
        <v>0.84474000000000005</v>
      </c>
      <c r="J63" s="5">
        <f t="shared" si="17"/>
        <v>6.3199999999999923E-3</v>
      </c>
      <c r="K63" s="7">
        <f t="shared" si="18"/>
        <v>0.88814190222778377</v>
      </c>
      <c r="M63" s="39">
        <f t="shared" si="19"/>
        <v>6.3199999999999923E-3</v>
      </c>
      <c r="O63" s="4" t="s">
        <v>25</v>
      </c>
      <c r="AD63">
        <f>IFERROR(INDEX(_compare_data!$B$110:$L$215,MATCH($B63,_compare_data!$A$110:$A$215,0),MATCH(ctl_solA&amp;" · Seg "&amp;ctl_segA,_compare_data!$B$109:$L$109,0)),0)</f>
        <v>376</v>
      </c>
      <c r="AE63">
        <f>IFERROR(INDEX(_compare_data!$B$110:$L$215,MATCH($B63,_compare_data!$A$110:$A$215,0),MATCH(ctl_solB&amp;" · Seg "&amp;ctl_segB,_compare_data!$B$109:$L$109,0)),0)</f>
        <v>380</v>
      </c>
      <c r="AF63">
        <f>IFERROR(INDEX(_compare_data!$B$218:$L$323,MATCH($B63,_compare_data!$A$218:$A$323,0),MATCH(ctl_solA&amp;" · Seg "&amp;ctl_segA,_compare_data!$B$217:$L$217,0)),0)</f>
        <v>376</v>
      </c>
      <c r="AG63">
        <f>IFERROR(INDEX(_compare_data!$B$218:$L$323,MATCH($B63,_compare_data!$A$218:$A$323,0),MATCH(ctl_solB&amp;" · Seg "&amp;ctl_segB,_compare_data!$B$217:$L$217,0)),0)</f>
        <v>380</v>
      </c>
    </row>
    <row r="64" spans="2:33" x14ac:dyDescent="0.2"/>
    <row r="65" spans="2:33" x14ac:dyDescent="0.2"/>
    <row r="66" spans="2:33" x14ac:dyDescent="0.2">
      <c r="C66" s="26" t="s">
        <v>85</v>
      </c>
    </row>
    <row r="67" spans="2:33" x14ac:dyDescent="0.2">
      <c r="B67" s="11" t="s">
        <v>86</v>
      </c>
      <c r="C67" s="33" t="s">
        <v>87</v>
      </c>
      <c r="D67" s="35">
        <f t="shared" ref="D67:D73" si="20">AD67+AE67</f>
        <v>756</v>
      </c>
      <c r="E67" s="16">
        <f t="shared" ref="E67:E73" si="21">IFERROR(($G67*AF67+$H67*AG67)/(AF67+AG67),"")</f>
        <v>0.46032111111111107</v>
      </c>
      <c r="G67" s="14">
        <f>IFERROR(INDEX(_compare_data!$B$2:$L$107,MATCH($B67,_compare_data!$A$2:$A$107,0),MATCH(ctl_solA&amp;" · Seg "&amp;ctl_segA,_compare_data!$B$1:$L$1,0)),"")</f>
        <v>0.46011000000000002</v>
      </c>
      <c r="H67" s="16">
        <f>IFERROR(INDEX(_compare_data!$B$2:$L$107,MATCH($B67,_compare_data!$A$2:$A$107,0),MATCH(ctl_solB&amp;" · Seg "&amp;ctl_segB,_compare_data!$B$1:$L$1,0)),"")</f>
        <v>0.46052999999999999</v>
      </c>
      <c r="J67" s="14">
        <f t="shared" ref="J67:J73" si="22">IFERROR(ABS($G67-$H67),"")</f>
        <v>4.1999999999997595E-4</v>
      </c>
      <c r="K67" s="16">
        <f t="shared" ref="K67:K73" si="23">IFERROR(CHIDIST((AD67+AE67)*MAX(ABS((G67*AD67)*((1-H67)*AE67)-((1-G67)*AD67)*(H67*AE67))-(AD67+AE67)/2,0)^2/(AD67*AE67*(G67*AD67+H67*AE67)*((1-G67)*AD67+(1-H67)*AE67)),1),1)</f>
        <v>1</v>
      </c>
      <c r="M67" s="39">
        <f t="shared" ref="M67:M73" si="24">IFERROR($G67-$H67,"")</f>
        <v>-4.1999999999997595E-4</v>
      </c>
      <c r="O67" s="19" t="s">
        <v>100</v>
      </c>
      <c r="AD67">
        <f>IFERROR(INDEX(_compare_data!$B$110:$L$215,MATCH($B67,_compare_data!$A$110:$A$215,0),MATCH(ctl_solA&amp;" · Seg "&amp;ctl_segA,_compare_data!$B$109:$L$109,0)),0)</f>
        <v>376</v>
      </c>
      <c r="AE67">
        <f>IFERROR(INDEX(_compare_data!$B$110:$L$215,MATCH($B67,_compare_data!$A$110:$A$215,0),MATCH(ctl_solB&amp;" · Seg "&amp;ctl_segB,_compare_data!$B$109:$L$109,0)),0)</f>
        <v>380</v>
      </c>
      <c r="AF67">
        <f>IFERROR(INDEX(_compare_data!$B$218:$L$323,MATCH($B67,_compare_data!$A$218:$A$323,0),MATCH(ctl_solA&amp;" · Seg "&amp;ctl_segA,_compare_data!$B$217:$L$217,0)),0)</f>
        <v>376</v>
      </c>
      <c r="AG67">
        <f>IFERROR(INDEX(_compare_data!$B$218:$L$323,MATCH($B67,_compare_data!$A$218:$A$323,0),MATCH(ctl_solB&amp;" · Seg "&amp;ctl_segB,_compare_data!$B$217:$L$217,0)),0)</f>
        <v>380</v>
      </c>
    </row>
    <row r="68" spans="2:33" x14ac:dyDescent="0.2">
      <c r="B68" s="13" t="s">
        <v>88</v>
      </c>
      <c r="C68" s="34" t="s">
        <v>89</v>
      </c>
      <c r="D68" s="36">
        <f t="shared" si="20"/>
        <v>756</v>
      </c>
      <c r="E68" s="17">
        <f t="shared" si="21"/>
        <v>9.5237354497354501E-2</v>
      </c>
      <c r="G68" s="15">
        <f>IFERROR(INDEX(_compare_data!$B$2:$L$107,MATCH($B68,_compare_data!$A$2:$A$107,0),MATCH(ctl_solA&amp;" · Seg "&amp;ctl_segA,_compare_data!$B$1:$L$1,0)),"")</f>
        <v>9.5740000000000006E-2</v>
      </c>
      <c r="H68" s="17">
        <f>IFERROR(INDEX(_compare_data!$B$2:$L$107,MATCH($B68,_compare_data!$A$2:$A$107,0),MATCH(ctl_solB&amp;" · Seg "&amp;ctl_segB,_compare_data!$B$1:$L$1,0)),"")</f>
        <v>9.4740000000000005E-2</v>
      </c>
      <c r="J68" s="15">
        <f t="shared" si="22"/>
        <v>1.0000000000000009E-3</v>
      </c>
      <c r="K68" s="17">
        <f t="shared" si="23"/>
        <v>1</v>
      </c>
      <c r="M68" s="39">
        <f t="shared" si="24"/>
        <v>1.0000000000000009E-3</v>
      </c>
      <c r="O68" s="20" t="s">
        <v>100</v>
      </c>
      <c r="AD68">
        <f>IFERROR(INDEX(_compare_data!$B$110:$L$215,MATCH($B68,_compare_data!$A$110:$A$215,0),MATCH(ctl_solA&amp;" · Seg "&amp;ctl_segA,_compare_data!$B$109:$L$109,0)),0)</f>
        <v>376</v>
      </c>
      <c r="AE68">
        <f>IFERROR(INDEX(_compare_data!$B$110:$L$215,MATCH($B68,_compare_data!$A$110:$A$215,0),MATCH(ctl_solB&amp;" · Seg "&amp;ctl_segB,_compare_data!$B$109:$L$109,0)),0)</f>
        <v>380</v>
      </c>
      <c r="AF68">
        <f>IFERROR(INDEX(_compare_data!$B$218:$L$323,MATCH($B68,_compare_data!$A$218:$A$323,0),MATCH(ctl_solA&amp;" · Seg "&amp;ctl_segA,_compare_data!$B$217:$L$217,0)),0)</f>
        <v>376</v>
      </c>
      <c r="AG68">
        <f>IFERROR(INDEX(_compare_data!$B$218:$L$323,MATCH($B68,_compare_data!$A$218:$A$323,0),MATCH(ctl_solB&amp;" · Seg "&amp;ctl_segB,_compare_data!$B$217:$L$217,0)),0)</f>
        <v>380</v>
      </c>
    </row>
    <row r="69" spans="2:33" x14ac:dyDescent="0.2">
      <c r="B69" s="13" t="s">
        <v>90</v>
      </c>
      <c r="C69" s="34" t="s">
        <v>91</v>
      </c>
      <c r="D69" s="36">
        <f t="shared" si="20"/>
        <v>756</v>
      </c>
      <c r="E69" s="17">
        <f t="shared" si="21"/>
        <v>4.4973756613756619E-2</v>
      </c>
      <c r="G69" s="15">
        <f>IFERROR(INDEX(_compare_data!$B$2:$L$107,MATCH($B69,_compare_data!$A$2:$A$107,0),MATCH(ctl_solA&amp;" · Seg "&amp;ctl_segA,_compare_data!$B$1:$L$1,0)),"")</f>
        <v>4.521E-2</v>
      </c>
      <c r="H69" s="17">
        <f>IFERROR(INDEX(_compare_data!$B$2:$L$107,MATCH($B69,_compare_data!$A$2:$A$107,0),MATCH(ctl_solB&amp;" · Seg "&amp;ctl_segB,_compare_data!$B$1:$L$1,0)),"")</f>
        <v>4.4740000000000002E-2</v>
      </c>
      <c r="J69" s="15">
        <f t="shared" si="22"/>
        <v>4.699999999999982E-4</v>
      </c>
      <c r="K69" s="17">
        <f t="shared" si="23"/>
        <v>1</v>
      </c>
      <c r="M69" s="39">
        <f t="shared" si="24"/>
        <v>4.699999999999982E-4</v>
      </c>
      <c r="O69" s="20" t="s">
        <v>100</v>
      </c>
      <c r="AD69">
        <f>IFERROR(INDEX(_compare_data!$B$110:$L$215,MATCH($B69,_compare_data!$A$110:$A$215,0),MATCH(ctl_solA&amp;" · Seg "&amp;ctl_segA,_compare_data!$B$109:$L$109,0)),0)</f>
        <v>376</v>
      </c>
      <c r="AE69">
        <f>IFERROR(INDEX(_compare_data!$B$110:$L$215,MATCH($B69,_compare_data!$A$110:$A$215,0),MATCH(ctl_solB&amp;" · Seg "&amp;ctl_segB,_compare_data!$B$109:$L$109,0)),0)</f>
        <v>380</v>
      </c>
      <c r="AF69">
        <f>IFERROR(INDEX(_compare_data!$B$218:$L$323,MATCH($B69,_compare_data!$A$218:$A$323,0),MATCH(ctl_solA&amp;" · Seg "&amp;ctl_segA,_compare_data!$B$217:$L$217,0)),0)</f>
        <v>376</v>
      </c>
      <c r="AG69">
        <f>IFERROR(INDEX(_compare_data!$B$218:$L$323,MATCH($B69,_compare_data!$A$218:$A$323,0),MATCH(ctl_solB&amp;" · Seg "&amp;ctl_segB,_compare_data!$B$217:$L$217,0)),0)</f>
        <v>380</v>
      </c>
    </row>
    <row r="70" spans="2:33" x14ac:dyDescent="0.2">
      <c r="B70" s="13" t="s">
        <v>92</v>
      </c>
      <c r="C70" s="34" t="s">
        <v>93</v>
      </c>
      <c r="D70" s="36">
        <f t="shared" si="20"/>
        <v>756</v>
      </c>
      <c r="E70" s="17">
        <f t="shared" si="21"/>
        <v>0.17063222222222224</v>
      </c>
      <c r="G70" s="15">
        <f>IFERROR(INDEX(_compare_data!$B$2:$L$107,MATCH($B70,_compare_data!$A$2:$A$107,0),MATCH(ctl_solA&amp;" · Seg "&amp;ctl_segA,_compare_data!$B$1:$L$1,0)),"")</f>
        <v>0.17021</v>
      </c>
      <c r="H70" s="17">
        <f>IFERROR(INDEX(_compare_data!$B$2:$L$107,MATCH($B70,_compare_data!$A$2:$A$107,0),MATCH(ctl_solB&amp;" · Seg "&amp;ctl_segB,_compare_data!$B$1:$L$1,0)),"")</f>
        <v>0.17105000000000001</v>
      </c>
      <c r="J70" s="15">
        <f t="shared" si="22"/>
        <v>8.4000000000000741E-4</v>
      </c>
      <c r="K70" s="17">
        <f t="shared" si="23"/>
        <v>1</v>
      </c>
      <c r="M70" s="39">
        <f t="shared" si="24"/>
        <v>-8.4000000000000741E-4</v>
      </c>
      <c r="O70" s="20" t="s">
        <v>100</v>
      </c>
      <c r="AD70">
        <f>IFERROR(INDEX(_compare_data!$B$110:$L$215,MATCH($B70,_compare_data!$A$110:$A$215,0),MATCH(ctl_solA&amp;" · Seg "&amp;ctl_segA,_compare_data!$B$109:$L$109,0)),0)</f>
        <v>376</v>
      </c>
      <c r="AE70">
        <f>IFERROR(INDEX(_compare_data!$B$110:$L$215,MATCH($B70,_compare_data!$A$110:$A$215,0),MATCH(ctl_solB&amp;" · Seg "&amp;ctl_segB,_compare_data!$B$109:$L$109,0)),0)</f>
        <v>380</v>
      </c>
      <c r="AF70">
        <f>IFERROR(INDEX(_compare_data!$B$218:$L$323,MATCH($B70,_compare_data!$A$218:$A$323,0),MATCH(ctl_solA&amp;" · Seg "&amp;ctl_segA,_compare_data!$B$217:$L$217,0)),0)</f>
        <v>376</v>
      </c>
      <c r="AG70">
        <f>IFERROR(INDEX(_compare_data!$B$218:$L$323,MATCH($B70,_compare_data!$A$218:$A$323,0),MATCH(ctl_solB&amp;" · Seg "&amp;ctl_segB,_compare_data!$B$217:$L$217,0)),0)</f>
        <v>380</v>
      </c>
    </row>
    <row r="71" spans="2:33" x14ac:dyDescent="0.2">
      <c r="B71" s="13" t="s">
        <v>94</v>
      </c>
      <c r="C71" s="34" t="s">
        <v>95</v>
      </c>
      <c r="D71" s="36">
        <f t="shared" si="20"/>
        <v>756</v>
      </c>
      <c r="E71" s="17">
        <f t="shared" si="21"/>
        <v>0.10185015873015874</v>
      </c>
      <c r="G71" s="15">
        <f>IFERROR(INDEX(_compare_data!$B$2:$L$107,MATCH($B71,_compare_data!$A$2:$A$107,0),MATCH(ctl_solA&amp;" · Seg "&amp;ctl_segA,_compare_data!$B$1:$L$1,0)),"")</f>
        <v>0.10372000000000001</v>
      </c>
      <c r="H71" s="17">
        <f>IFERROR(INDEX(_compare_data!$B$2:$L$107,MATCH($B71,_compare_data!$A$2:$A$107,0),MATCH(ctl_solB&amp;" · Seg "&amp;ctl_segB,_compare_data!$B$1:$L$1,0)),"")</f>
        <v>0.1</v>
      </c>
      <c r="J71" s="15">
        <f t="shared" si="22"/>
        <v>3.7200000000000011E-3</v>
      </c>
      <c r="K71" s="17">
        <f t="shared" si="23"/>
        <v>0.96104955352357346</v>
      </c>
      <c r="M71" s="39">
        <f t="shared" si="24"/>
        <v>3.7200000000000011E-3</v>
      </c>
      <c r="O71" s="20" t="s">
        <v>100</v>
      </c>
      <c r="AD71">
        <f>IFERROR(INDEX(_compare_data!$B$110:$L$215,MATCH($B71,_compare_data!$A$110:$A$215,0),MATCH(ctl_solA&amp;" · Seg "&amp;ctl_segA,_compare_data!$B$109:$L$109,0)),0)</f>
        <v>376</v>
      </c>
      <c r="AE71">
        <f>IFERROR(INDEX(_compare_data!$B$110:$L$215,MATCH($B71,_compare_data!$A$110:$A$215,0),MATCH(ctl_solB&amp;" · Seg "&amp;ctl_segB,_compare_data!$B$109:$L$109,0)),0)</f>
        <v>380</v>
      </c>
      <c r="AF71">
        <f>IFERROR(INDEX(_compare_data!$B$218:$L$323,MATCH($B71,_compare_data!$A$218:$A$323,0),MATCH(ctl_solA&amp;" · Seg "&amp;ctl_segA,_compare_data!$B$217:$L$217,0)),0)</f>
        <v>376</v>
      </c>
      <c r="AG71">
        <f>IFERROR(INDEX(_compare_data!$B$218:$L$323,MATCH($B71,_compare_data!$A$218:$A$323,0),MATCH(ctl_solB&amp;" · Seg "&amp;ctl_segB,_compare_data!$B$217:$L$217,0)),0)</f>
        <v>380</v>
      </c>
    </row>
    <row r="72" spans="2:33" x14ac:dyDescent="0.2">
      <c r="B72" s="13" t="s">
        <v>96</v>
      </c>
      <c r="C72" s="34" t="s">
        <v>97</v>
      </c>
      <c r="D72" s="36">
        <f t="shared" si="20"/>
        <v>756</v>
      </c>
      <c r="E72" s="17">
        <f t="shared" si="21"/>
        <v>7.2749947089947087E-2</v>
      </c>
      <c r="G72" s="15">
        <f>IFERROR(INDEX(_compare_data!$B$2:$L$107,MATCH($B72,_compare_data!$A$2:$A$107,0),MATCH(ctl_solA&amp;" · Seg "&amp;ctl_segA,_compare_data!$B$1:$L$1,0)),"")</f>
        <v>7.1809999999999999E-2</v>
      </c>
      <c r="H72" s="17">
        <f>IFERROR(INDEX(_compare_data!$B$2:$L$107,MATCH($B72,_compare_data!$A$2:$A$107,0),MATCH(ctl_solB&amp;" · Seg "&amp;ctl_segB,_compare_data!$B$1:$L$1,0)),"")</f>
        <v>7.3679999999999995E-2</v>
      </c>
      <c r="J72" s="15">
        <f t="shared" si="22"/>
        <v>1.8699999999999967E-3</v>
      </c>
      <c r="K72" s="17">
        <f t="shared" si="23"/>
        <v>1</v>
      </c>
      <c r="M72" s="39">
        <f t="shared" si="24"/>
        <v>-1.8699999999999967E-3</v>
      </c>
      <c r="O72" s="20" t="s">
        <v>100</v>
      </c>
      <c r="AD72">
        <f>IFERROR(INDEX(_compare_data!$B$110:$L$215,MATCH($B72,_compare_data!$A$110:$A$215,0),MATCH(ctl_solA&amp;" · Seg "&amp;ctl_segA,_compare_data!$B$109:$L$109,0)),0)</f>
        <v>376</v>
      </c>
      <c r="AE72">
        <f>IFERROR(INDEX(_compare_data!$B$110:$L$215,MATCH($B72,_compare_data!$A$110:$A$215,0),MATCH(ctl_solB&amp;" · Seg "&amp;ctl_segB,_compare_data!$B$109:$L$109,0)),0)</f>
        <v>380</v>
      </c>
      <c r="AF72">
        <f>IFERROR(INDEX(_compare_data!$B$218:$L$323,MATCH($B72,_compare_data!$A$218:$A$323,0),MATCH(ctl_solA&amp;" · Seg "&amp;ctl_segA,_compare_data!$B$217:$L$217,0)),0)</f>
        <v>376</v>
      </c>
      <c r="AG72">
        <f>IFERROR(INDEX(_compare_data!$B$218:$L$323,MATCH($B72,_compare_data!$A$218:$A$323,0),MATCH(ctl_solB&amp;" · Seg "&amp;ctl_segB,_compare_data!$B$217:$L$217,0)),0)</f>
        <v>380</v>
      </c>
    </row>
    <row r="73" spans="2:33" x14ac:dyDescent="0.2">
      <c r="B73" s="3" t="s">
        <v>98</v>
      </c>
      <c r="C73" s="31" t="s">
        <v>99</v>
      </c>
      <c r="D73" s="32">
        <f t="shared" si="20"/>
        <v>756</v>
      </c>
      <c r="E73" s="7">
        <f t="shared" si="21"/>
        <v>5.4230476190476183E-2</v>
      </c>
      <c r="G73" s="5">
        <f>IFERROR(INDEX(_compare_data!$B$2:$L$107,MATCH($B73,_compare_data!$A$2:$A$107,0),MATCH(ctl_solA&amp;" · Seg "&amp;ctl_segA,_compare_data!$B$1:$L$1,0)),"")</f>
        <v>5.3190000000000001E-2</v>
      </c>
      <c r="H73" s="7">
        <f>IFERROR(INDEX(_compare_data!$B$2:$L$107,MATCH($B73,_compare_data!$A$2:$A$107,0),MATCH(ctl_solB&amp;" · Seg "&amp;ctl_segB,_compare_data!$B$1:$L$1,0)),"")</f>
        <v>5.5259999999999997E-2</v>
      </c>
      <c r="J73" s="5">
        <f t="shared" si="22"/>
        <v>2.0699999999999955E-3</v>
      </c>
      <c r="K73" s="7">
        <f t="shared" si="23"/>
        <v>1</v>
      </c>
      <c r="M73" s="39">
        <f t="shared" si="24"/>
        <v>-2.0699999999999955E-3</v>
      </c>
      <c r="O73" s="4" t="s">
        <v>100</v>
      </c>
      <c r="AD73">
        <f>IFERROR(INDEX(_compare_data!$B$110:$L$215,MATCH($B73,_compare_data!$A$110:$A$215,0),MATCH(ctl_solA&amp;" · Seg "&amp;ctl_segA,_compare_data!$B$109:$L$109,0)),0)</f>
        <v>376</v>
      </c>
      <c r="AE73">
        <f>IFERROR(INDEX(_compare_data!$B$110:$L$215,MATCH($B73,_compare_data!$A$110:$A$215,0),MATCH(ctl_solB&amp;" · Seg "&amp;ctl_segB,_compare_data!$B$109:$L$109,0)),0)</f>
        <v>380</v>
      </c>
      <c r="AF73">
        <f>IFERROR(INDEX(_compare_data!$B$218:$L$323,MATCH($B73,_compare_data!$A$218:$A$323,0),MATCH(ctl_solA&amp;" · Seg "&amp;ctl_segA,_compare_data!$B$217:$L$217,0)),0)</f>
        <v>376</v>
      </c>
      <c r="AG73">
        <f>IFERROR(INDEX(_compare_data!$B$218:$L$323,MATCH($B73,_compare_data!$A$218:$A$323,0),MATCH(ctl_solB&amp;" · Seg "&amp;ctl_segB,_compare_data!$B$217:$L$217,0)),0)</f>
        <v>380</v>
      </c>
    </row>
    <row r="74" spans="2:33" x14ac:dyDescent="0.2"/>
    <row r="75" spans="2:33" x14ac:dyDescent="0.2"/>
    <row r="76" spans="2:33" x14ac:dyDescent="0.2">
      <c r="C76" s="26" t="s">
        <v>101</v>
      </c>
    </row>
    <row r="77" spans="2:33" x14ac:dyDescent="0.2">
      <c r="B77" s="11" t="s">
        <v>102</v>
      </c>
      <c r="C77" s="33" t="s">
        <v>103</v>
      </c>
      <c r="D77" s="35">
        <f>AD77+AE77</f>
        <v>756</v>
      </c>
      <c r="E77" s="16">
        <f>IFERROR(($G77*AF77+$H77*AG77)/(AF77+AG77),"")</f>
        <v>7.2751957671957662E-2</v>
      </c>
      <c r="G77" s="14">
        <f>IFERROR(INDEX(_compare_data!$B$2:$L$107,MATCH($B77,_compare_data!$A$2:$A$107,0),MATCH(ctl_solA&amp;" · Seg "&amp;ctl_segA,_compare_data!$B$1:$L$1,0)),"")</f>
        <v>6.3829999999999998E-2</v>
      </c>
      <c r="H77" s="16">
        <f>IFERROR(INDEX(_compare_data!$B$2:$L$107,MATCH($B77,_compare_data!$A$2:$A$107,0),MATCH(ctl_solB&amp;" · Seg "&amp;ctl_segB,_compare_data!$B$1:$L$1,0)),"")</f>
        <v>8.158E-2</v>
      </c>
      <c r="J77" s="14">
        <f>IFERROR(ABS($G77-$H77),"")</f>
        <v>1.7750000000000002E-2</v>
      </c>
      <c r="K77" s="16">
        <f>IFERROR(CHIDIST((AD77+AE77)*MAX(ABS((G77*AD77)*((1-H77)*AE77)-((1-G77)*AD77)*(H77*AE77))-(AD77+AE77)/2,0)^2/(AD77*AE77*(G77*AD77+H77*AE77)*((1-G77)*AD77+(1-H77)*AE77)),1),1)</f>
        <v>0.42401100528229407</v>
      </c>
      <c r="M77" s="39">
        <f>IFERROR($G77-$H77,"")</f>
        <v>-1.7750000000000002E-2</v>
      </c>
      <c r="O77" s="19" t="s">
        <v>100</v>
      </c>
      <c r="AD77">
        <f>IFERROR(INDEX(_compare_data!$B$110:$L$215,MATCH($B77,_compare_data!$A$110:$A$215,0),MATCH(ctl_solA&amp;" · Seg "&amp;ctl_segA,_compare_data!$B$109:$L$109,0)),0)</f>
        <v>376</v>
      </c>
      <c r="AE77">
        <f>IFERROR(INDEX(_compare_data!$B$110:$L$215,MATCH($B77,_compare_data!$A$110:$A$215,0),MATCH(ctl_solB&amp;" · Seg "&amp;ctl_segB,_compare_data!$B$109:$L$109,0)),0)</f>
        <v>380</v>
      </c>
      <c r="AF77">
        <f>IFERROR(INDEX(_compare_data!$B$218:$L$323,MATCH($B77,_compare_data!$A$218:$A$323,0),MATCH(ctl_solA&amp;" · Seg "&amp;ctl_segA,_compare_data!$B$217:$L$217,0)),0)</f>
        <v>376</v>
      </c>
      <c r="AG77">
        <f>IFERROR(INDEX(_compare_data!$B$218:$L$323,MATCH($B77,_compare_data!$A$218:$A$323,0),MATCH(ctl_solB&amp;" · Seg "&amp;ctl_segB,_compare_data!$B$217:$L$217,0)),0)</f>
        <v>380</v>
      </c>
    </row>
    <row r="78" spans="2:33" x14ac:dyDescent="0.2">
      <c r="B78" s="13" t="s">
        <v>104</v>
      </c>
      <c r="C78" s="34" t="s">
        <v>105</v>
      </c>
      <c r="D78" s="36">
        <f>AD78+AE78</f>
        <v>756</v>
      </c>
      <c r="E78" s="17">
        <f>IFERROR(($G78*AF78+$H78*AG78)/(AF78+AG78),"")</f>
        <v>0.15740259259259259</v>
      </c>
      <c r="G78" s="15">
        <f>IFERROR(INDEX(_compare_data!$B$2:$L$107,MATCH($B78,_compare_data!$A$2:$A$107,0),MATCH(ctl_solA&amp;" · Seg "&amp;ctl_segA,_compare_data!$B$1:$L$1,0)),"")</f>
        <v>0.15690999999999999</v>
      </c>
      <c r="H78" s="17">
        <f>IFERROR(INDEX(_compare_data!$B$2:$L$107,MATCH($B78,_compare_data!$A$2:$A$107,0),MATCH(ctl_solB&amp;" · Seg "&amp;ctl_segB,_compare_data!$B$1:$L$1,0)),"")</f>
        <v>0.15789</v>
      </c>
      <c r="J78" s="15">
        <f>IFERROR(ABS($G78-$H78),"")</f>
        <v>9.8000000000000864E-4</v>
      </c>
      <c r="K78" s="17">
        <f>IFERROR(CHIDIST((AD78+AE78)*MAX(ABS((G78*AD78)*((1-H78)*AE78)-((1-G78)*AD78)*(H78*AE78))-(AD78+AE78)/2,0)^2/(AD78*AE78*(G78*AD78+H78*AE78)*((1-G78)*AD78+(1-H78)*AE78)),1),1)</f>
        <v>1</v>
      </c>
      <c r="M78" s="39">
        <f>IFERROR($G78-$H78,"")</f>
        <v>-9.8000000000000864E-4</v>
      </c>
      <c r="O78" s="20" t="s">
        <v>100</v>
      </c>
      <c r="AD78">
        <f>IFERROR(INDEX(_compare_data!$B$110:$L$215,MATCH($B78,_compare_data!$A$110:$A$215,0),MATCH(ctl_solA&amp;" · Seg "&amp;ctl_segA,_compare_data!$B$109:$L$109,0)),0)</f>
        <v>376</v>
      </c>
      <c r="AE78">
        <f>IFERROR(INDEX(_compare_data!$B$110:$L$215,MATCH($B78,_compare_data!$A$110:$A$215,0),MATCH(ctl_solB&amp;" · Seg "&amp;ctl_segB,_compare_data!$B$109:$L$109,0)),0)</f>
        <v>380</v>
      </c>
      <c r="AF78">
        <f>IFERROR(INDEX(_compare_data!$B$218:$L$323,MATCH($B78,_compare_data!$A$218:$A$323,0),MATCH(ctl_solA&amp;" · Seg "&amp;ctl_segA,_compare_data!$B$217:$L$217,0)),0)</f>
        <v>376</v>
      </c>
      <c r="AG78">
        <f>IFERROR(INDEX(_compare_data!$B$218:$L$323,MATCH($B78,_compare_data!$A$218:$A$323,0),MATCH(ctl_solB&amp;" · Seg "&amp;ctl_segB,_compare_data!$B$217:$L$217,0)),0)</f>
        <v>380</v>
      </c>
    </row>
    <row r="79" spans="2:33" x14ac:dyDescent="0.2">
      <c r="B79" s="13" t="s">
        <v>106</v>
      </c>
      <c r="C79" s="34" t="s">
        <v>107</v>
      </c>
      <c r="D79" s="36">
        <f>AD79+AE79</f>
        <v>756</v>
      </c>
      <c r="E79" s="17">
        <f>IFERROR(($G79*AF79+$H79*AG79)/(AF79+AG79),"")</f>
        <v>0.43518481481481486</v>
      </c>
      <c r="G79" s="15">
        <f>IFERROR(INDEX(_compare_data!$B$2:$L$107,MATCH($B79,_compare_data!$A$2:$A$107,0),MATCH(ctl_solA&amp;" · Seg "&amp;ctl_segA,_compare_data!$B$1:$L$1,0)),"")</f>
        <v>0.43617</v>
      </c>
      <c r="H79" s="17">
        <f>IFERROR(INDEX(_compare_data!$B$2:$L$107,MATCH($B79,_compare_data!$A$2:$A$107,0),MATCH(ctl_solB&amp;" · Seg "&amp;ctl_segB,_compare_data!$B$1:$L$1,0)),"")</f>
        <v>0.43420999999999998</v>
      </c>
      <c r="J79" s="15">
        <f>IFERROR(ABS($G79-$H79),"")</f>
        <v>1.9600000000000173E-3</v>
      </c>
      <c r="K79" s="17">
        <f>IFERROR(CHIDIST((AD79+AE79)*MAX(ABS((G79*AD79)*((1-H79)*AE79)-((1-G79)*AD79)*(H79*AE79))-(AD79+AE79)/2,0)^2/(AD79*AE79*(G79*AD79+H79*AE79)*((1-G79)*AD79+(1-H79)*AE79)),1),1)</f>
        <v>1</v>
      </c>
      <c r="M79" s="39">
        <f>IFERROR($G79-$H79,"")</f>
        <v>1.9600000000000173E-3</v>
      </c>
      <c r="O79" s="20" t="s">
        <v>100</v>
      </c>
      <c r="AD79">
        <f>IFERROR(INDEX(_compare_data!$B$110:$L$215,MATCH($B79,_compare_data!$A$110:$A$215,0),MATCH(ctl_solA&amp;" · Seg "&amp;ctl_segA,_compare_data!$B$109:$L$109,0)),0)</f>
        <v>376</v>
      </c>
      <c r="AE79">
        <f>IFERROR(INDEX(_compare_data!$B$110:$L$215,MATCH($B79,_compare_data!$A$110:$A$215,0),MATCH(ctl_solB&amp;" · Seg "&amp;ctl_segB,_compare_data!$B$109:$L$109,0)),0)</f>
        <v>380</v>
      </c>
      <c r="AF79">
        <f>IFERROR(INDEX(_compare_data!$B$218:$L$323,MATCH($B79,_compare_data!$A$218:$A$323,0),MATCH(ctl_solA&amp;" · Seg "&amp;ctl_segA,_compare_data!$B$217:$L$217,0)),0)</f>
        <v>376</v>
      </c>
      <c r="AG79">
        <f>IFERROR(INDEX(_compare_data!$B$218:$L$323,MATCH($B79,_compare_data!$A$218:$A$323,0),MATCH(ctl_solB&amp;" · Seg "&amp;ctl_segB,_compare_data!$B$217:$L$217,0)),0)</f>
        <v>380</v>
      </c>
    </row>
    <row r="80" spans="2:33" x14ac:dyDescent="0.2">
      <c r="B80" s="3" t="s">
        <v>108</v>
      </c>
      <c r="C80" s="31" t="s">
        <v>109</v>
      </c>
      <c r="D80" s="32">
        <f>AD80+AE80</f>
        <v>756</v>
      </c>
      <c r="E80" s="7">
        <f>IFERROR(($G80*AF80+$H80*AG80)/(AF80+AG80),"")</f>
        <v>0.33466063492063491</v>
      </c>
      <c r="G80" s="5">
        <f>IFERROR(INDEX(_compare_data!$B$2:$L$107,MATCH($B80,_compare_data!$A$2:$A$107,0),MATCH(ctl_solA&amp;" · Seg "&amp;ctl_segA,_compare_data!$B$1:$L$1,0)),"")</f>
        <v>0.34309000000000001</v>
      </c>
      <c r="H80" s="7">
        <f>IFERROR(INDEX(_compare_data!$B$2:$L$107,MATCH($B80,_compare_data!$A$2:$A$107,0),MATCH(ctl_solB&amp;" · Seg "&amp;ctl_segB,_compare_data!$B$1:$L$1,0)),"")</f>
        <v>0.32632</v>
      </c>
      <c r="J80" s="5">
        <f>IFERROR(ABS($G80-$H80),"")</f>
        <v>1.6770000000000007E-2</v>
      </c>
      <c r="K80" s="7">
        <f>IFERROR(CHIDIST((AD80+AE80)*MAX(ABS((G80*AD80)*((1-H80)*AE80)-((1-G80)*AD80)*(H80*AE80))-(AD80+AE80)/2,0)^2/(AD80*AE80*(G80*AD80+H80*AE80)*((1-G80)*AD80+(1-H80)*AE80)),1),1)</f>
        <v>0.68070470285595763</v>
      </c>
      <c r="M80" s="39">
        <f>IFERROR($G80-$H80,"")</f>
        <v>1.6770000000000007E-2</v>
      </c>
      <c r="O80" s="4" t="s">
        <v>100</v>
      </c>
      <c r="AD80">
        <f>IFERROR(INDEX(_compare_data!$B$110:$L$215,MATCH($B80,_compare_data!$A$110:$A$215,0),MATCH(ctl_solA&amp;" · Seg "&amp;ctl_segA,_compare_data!$B$109:$L$109,0)),0)</f>
        <v>376</v>
      </c>
      <c r="AE80">
        <f>IFERROR(INDEX(_compare_data!$B$110:$L$215,MATCH($B80,_compare_data!$A$110:$A$215,0),MATCH(ctl_solB&amp;" · Seg "&amp;ctl_segB,_compare_data!$B$109:$L$109,0)),0)</f>
        <v>380</v>
      </c>
      <c r="AF80">
        <f>IFERROR(INDEX(_compare_data!$B$218:$L$323,MATCH($B80,_compare_data!$A$218:$A$323,0),MATCH(ctl_solA&amp;" · Seg "&amp;ctl_segA,_compare_data!$B$217:$L$217,0)),0)</f>
        <v>376</v>
      </c>
      <c r="AG80">
        <f>IFERROR(INDEX(_compare_data!$B$218:$L$323,MATCH($B80,_compare_data!$A$218:$A$323,0),MATCH(ctl_solB&amp;" · Seg "&amp;ctl_segB,_compare_data!$B$217:$L$217,0)),0)</f>
        <v>380</v>
      </c>
    </row>
    <row r="81" spans="2:33" x14ac:dyDescent="0.2"/>
    <row r="82" spans="2:33" x14ac:dyDescent="0.2"/>
    <row r="83" spans="2:33" x14ac:dyDescent="0.2">
      <c r="C83" s="26" t="s">
        <v>110</v>
      </c>
    </row>
    <row r="84" spans="2:33" x14ac:dyDescent="0.2">
      <c r="B84" s="11" t="s">
        <v>111</v>
      </c>
      <c r="C84" s="33" t="s">
        <v>112</v>
      </c>
      <c r="D84" s="35">
        <f t="shared" ref="D84:D91" si="25">AD84+AE84</f>
        <v>756</v>
      </c>
      <c r="E84" s="16">
        <f t="shared" ref="E84:E91" si="26">IFERROR(($G84*AF84+$H84*AG84)/(AF84+AG84),"")</f>
        <v>0.65872957671957666</v>
      </c>
      <c r="G84" s="14">
        <f>IFERROR(INDEX(_compare_data!$B$2:$L$107,MATCH($B84,_compare_data!$A$2:$A$107,0),MATCH(ctl_solA&amp;" · Seg "&amp;ctl_segA,_compare_data!$B$1:$L$1,0)),"")</f>
        <v>0.65690999999999999</v>
      </c>
      <c r="H84" s="16">
        <f>IFERROR(INDEX(_compare_data!$B$2:$L$107,MATCH($B84,_compare_data!$A$2:$A$107,0),MATCH(ctl_solB&amp;" · Seg "&amp;ctl_segB,_compare_data!$B$1:$L$1,0)),"")</f>
        <v>0.66052999999999995</v>
      </c>
      <c r="J84" s="14">
        <f t="shared" ref="J84:J91" si="27">IFERROR(ABS($G84-$H84),"")</f>
        <v>3.6199999999999566E-3</v>
      </c>
      <c r="K84" s="16">
        <f t="shared" ref="K84:K91" si="28">IFERROR(CHIDIST((AD84+AE84)*MAX(ABS((G84*AD84)*((1-H84)*AE84)-((1-G84)*AD84)*(H84*AE84))-(AD84+AE84)/2,0)^2/(AD84*AE84*(G84*AD84+H84*AE84)*((1-G84)*AD84+(1-H84)*AE84)),1),1)</f>
        <v>0.97746010660885518</v>
      </c>
      <c r="M84" s="39">
        <f t="shared" ref="M84:M91" si="29">IFERROR($G84-$H84,"")</f>
        <v>-3.6199999999999566E-3</v>
      </c>
      <c r="O84" s="19" t="s">
        <v>100</v>
      </c>
      <c r="AD84">
        <f>IFERROR(INDEX(_compare_data!$B$110:$L$215,MATCH($B84,_compare_data!$A$110:$A$215,0),MATCH(ctl_solA&amp;" · Seg "&amp;ctl_segA,_compare_data!$B$109:$L$109,0)),0)</f>
        <v>376</v>
      </c>
      <c r="AE84">
        <f>IFERROR(INDEX(_compare_data!$B$110:$L$215,MATCH($B84,_compare_data!$A$110:$A$215,0),MATCH(ctl_solB&amp;" · Seg "&amp;ctl_segB,_compare_data!$B$109:$L$109,0)),0)</f>
        <v>380</v>
      </c>
      <c r="AF84">
        <f>IFERROR(INDEX(_compare_data!$B$218:$L$323,MATCH($B84,_compare_data!$A$218:$A$323,0),MATCH(ctl_solA&amp;" · Seg "&amp;ctl_segA,_compare_data!$B$217:$L$217,0)),0)</f>
        <v>376</v>
      </c>
      <c r="AG84">
        <f>IFERROR(INDEX(_compare_data!$B$218:$L$323,MATCH($B84,_compare_data!$A$218:$A$323,0),MATCH(ctl_solB&amp;" · Seg "&amp;ctl_segB,_compare_data!$B$217:$L$217,0)),0)</f>
        <v>380</v>
      </c>
    </row>
    <row r="85" spans="2:33" x14ac:dyDescent="0.2">
      <c r="B85" s="13" t="s">
        <v>113</v>
      </c>
      <c r="C85" s="34" t="s">
        <v>114</v>
      </c>
      <c r="D85" s="36">
        <f t="shared" si="25"/>
        <v>756</v>
      </c>
      <c r="E85" s="17">
        <f t="shared" si="26"/>
        <v>0.56084629629629634</v>
      </c>
      <c r="G85" s="15">
        <f>IFERROR(INDEX(_compare_data!$B$2:$L$107,MATCH($B85,_compare_data!$A$2:$A$107,0),MATCH(ctl_solA&amp;" · Seg "&amp;ctl_segA,_compare_data!$B$1:$L$1,0)),"")</f>
        <v>0.56915000000000004</v>
      </c>
      <c r="H85" s="17">
        <f>IFERROR(INDEX(_compare_data!$B$2:$L$107,MATCH($B85,_compare_data!$A$2:$A$107,0),MATCH(ctl_solB&amp;" · Seg "&amp;ctl_segB,_compare_data!$B$1:$L$1,0)),"")</f>
        <v>0.55262999999999995</v>
      </c>
      <c r="J85" s="15">
        <f t="shared" si="27"/>
        <v>1.652000000000009E-2</v>
      </c>
      <c r="K85" s="17">
        <f t="shared" si="28"/>
        <v>0.70073041646766265</v>
      </c>
      <c r="M85" s="39">
        <f t="shared" si="29"/>
        <v>1.652000000000009E-2</v>
      </c>
      <c r="O85" s="20" t="s">
        <v>100</v>
      </c>
      <c r="AD85">
        <f>IFERROR(INDEX(_compare_data!$B$110:$L$215,MATCH($B85,_compare_data!$A$110:$A$215,0),MATCH(ctl_solA&amp;" · Seg "&amp;ctl_segA,_compare_data!$B$109:$L$109,0)),0)</f>
        <v>376</v>
      </c>
      <c r="AE85">
        <f>IFERROR(INDEX(_compare_data!$B$110:$L$215,MATCH($B85,_compare_data!$A$110:$A$215,0),MATCH(ctl_solB&amp;" · Seg "&amp;ctl_segB,_compare_data!$B$109:$L$109,0)),0)</f>
        <v>380</v>
      </c>
      <c r="AF85">
        <f>IFERROR(INDEX(_compare_data!$B$218:$L$323,MATCH($B85,_compare_data!$A$218:$A$323,0),MATCH(ctl_solA&amp;" · Seg "&amp;ctl_segA,_compare_data!$B$217:$L$217,0)),0)</f>
        <v>376</v>
      </c>
      <c r="AG85">
        <f>IFERROR(INDEX(_compare_data!$B$218:$L$323,MATCH($B85,_compare_data!$A$218:$A$323,0),MATCH(ctl_solB&amp;" · Seg "&amp;ctl_segB,_compare_data!$B$217:$L$217,0)),0)</f>
        <v>380</v>
      </c>
    </row>
    <row r="86" spans="2:33" x14ac:dyDescent="0.2">
      <c r="B86" s="13" t="s">
        <v>115</v>
      </c>
      <c r="C86" s="34" t="s">
        <v>116</v>
      </c>
      <c r="D86" s="36">
        <f t="shared" si="25"/>
        <v>756</v>
      </c>
      <c r="E86" s="17">
        <f t="shared" si="26"/>
        <v>0.32671984126984127</v>
      </c>
      <c r="G86" s="15">
        <f>IFERROR(INDEX(_compare_data!$B$2:$L$107,MATCH($B86,_compare_data!$A$2:$A$107,0),MATCH(ctl_solA&amp;" · Seg "&amp;ctl_segA,_compare_data!$B$1:$L$1,0)),"")</f>
        <v>0.33245000000000002</v>
      </c>
      <c r="H86" s="17">
        <f>IFERROR(INDEX(_compare_data!$B$2:$L$107,MATCH($B86,_compare_data!$A$2:$A$107,0),MATCH(ctl_solB&amp;" · Seg "&amp;ctl_segB,_compare_data!$B$1:$L$1,0)),"")</f>
        <v>0.32105</v>
      </c>
      <c r="J86" s="15">
        <f t="shared" si="27"/>
        <v>1.1400000000000021E-2</v>
      </c>
      <c r="K86" s="17">
        <f t="shared" si="28"/>
        <v>0.79748299062026784</v>
      </c>
      <c r="M86" s="39">
        <f t="shared" si="29"/>
        <v>1.1400000000000021E-2</v>
      </c>
      <c r="O86" s="20" t="s">
        <v>100</v>
      </c>
      <c r="AD86">
        <f>IFERROR(INDEX(_compare_data!$B$110:$L$215,MATCH($B86,_compare_data!$A$110:$A$215,0),MATCH(ctl_solA&amp;" · Seg "&amp;ctl_segA,_compare_data!$B$109:$L$109,0)),0)</f>
        <v>376</v>
      </c>
      <c r="AE86">
        <f>IFERROR(INDEX(_compare_data!$B$110:$L$215,MATCH($B86,_compare_data!$A$110:$A$215,0),MATCH(ctl_solB&amp;" · Seg "&amp;ctl_segB,_compare_data!$B$109:$L$109,0)),0)</f>
        <v>380</v>
      </c>
      <c r="AF86">
        <f>IFERROR(INDEX(_compare_data!$B$218:$L$323,MATCH($B86,_compare_data!$A$218:$A$323,0),MATCH(ctl_solA&amp;" · Seg "&amp;ctl_segA,_compare_data!$B$217:$L$217,0)),0)</f>
        <v>376</v>
      </c>
      <c r="AG86">
        <f>IFERROR(INDEX(_compare_data!$B$218:$L$323,MATCH($B86,_compare_data!$A$218:$A$323,0),MATCH(ctl_solB&amp;" · Seg "&amp;ctl_segB,_compare_data!$B$217:$L$217,0)),0)</f>
        <v>380</v>
      </c>
    </row>
    <row r="87" spans="2:33" x14ac:dyDescent="0.2">
      <c r="B87" s="13" t="s">
        <v>117</v>
      </c>
      <c r="C87" s="34" t="s">
        <v>118</v>
      </c>
      <c r="D87" s="36">
        <f t="shared" si="25"/>
        <v>756</v>
      </c>
      <c r="E87" s="17">
        <f t="shared" si="26"/>
        <v>0.35846296296296304</v>
      </c>
      <c r="G87" s="15">
        <f>IFERROR(INDEX(_compare_data!$B$2:$L$107,MATCH($B87,_compare_data!$A$2:$A$107,0),MATCH(ctl_solA&amp;" · Seg "&amp;ctl_segA,_compare_data!$B$1:$L$1,0)),"")</f>
        <v>0.36170000000000002</v>
      </c>
      <c r="H87" s="17">
        <f>IFERROR(INDEX(_compare_data!$B$2:$L$107,MATCH($B87,_compare_data!$A$2:$A$107,0),MATCH(ctl_solB&amp;" · Seg "&amp;ctl_segB,_compare_data!$B$1:$L$1,0)),"")</f>
        <v>0.35526000000000002</v>
      </c>
      <c r="J87" s="15">
        <f t="shared" si="27"/>
        <v>6.4400000000000013E-3</v>
      </c>
      <c r="K87" s="17">
        <f t="shared" si="28"/>
        <v>0.91337926529095415</v>
      </c>
      <c r="M87" s="39">
        <f t="shared" si="29"/>
        <v>6.4400000000000013E-3</v>
      </c>
      <c r="O87" s="20" t="s">
        <v>100</v>
      </c>
      <c r="AD87">
        <f>IFERROR(INDEX(_compare_data!$B$110:$L$215,MATCH($B87,_compare_data!$A$110:$A$215,0),MATCH(ctl_solA&amp;" · Seg "&amp;ctl_segA,_compare_data!$B$109:$L$109,0)),0)</f>
        <v>376</v>
      </c>
      <c r="AE87">
        <f>IFERROR(INDEX(_compare_data!$B$110:$L$215,MATCH($B87,_compare_data!$A$110:$A$215,0),MATCH(ctl_solB&amp;" · Seg "&amp;ctl_segB,_compare_data!$B$109:$L$109,0)),0)</f>
        <v>380</v>
      </c>
      <c r="AF87">
        <f>IFERROR(INDEX(_compare_data!$B$218:$L$323,MATCH($B87,_compare_data!$A$218:$A$323,0),MATCH(ctl_solA&amp;" · Seg "&amp;ctl_segA,_compare_data!$B$217:$L$217,0)),0)</f>
        <v>376</v>
      </c>
      <c r="AG87">
        <f>IFERROR(INDEX(_compare_data!$B$218:$L$323,MATCH($B87,_compare_data!$A$218:$A$323,0),MATCH(ctl_solB&amp;" · Seg "&amp;ctl_segB,_compare_data!$B$217:$L$217,0)),0)</f>
        <v>380</v>
      </c>
    </row>
    <row r="88" spans="2:33" x14ac:dyDescent="0.2">
      <c r="B88" s="13" t="s">
        <v>119</v>
      </c>
      <c r="C88" s="34" t="s">
        <v>120</v>
      </c>
      <c r="D88" s="36">
        <f t="shared" si="25"/>
        <v>756</v>
      </c>
      <c r="E88" s="17">
        <f t="shared" si="26"/>
        <v>0.58201470899470897</v>
      </c>
      <c r="G88" s="15">
        <f>IFERROR(INDEX(_compare_data!$B$2:$L$107,MATCH($B88,_compare_data!$A$2:$A$107,0),MATCH(ctl_solA&amp;" · Seg "&amp;ctl_segA,_compare_data!$B$1:$L$1,0)),"")</f>
        <v>0.58777000000000001</v>
      </c>
      <c r="H88" s="17">
        <f>IFERROR(INDEX(_compare_data!$B$2:$L$107,MATCH($B88,_compare_data!$A$2:$A$107,0),MATCH(ctl_solB&amp;" · Seg "&amp;ctl_segB,_compare_data!$B$1:$L$1,0)),"")</f>
        <v>0.57632000000000005</v>
      </c>
      <c r="J88" s="15">
        <f t="shared" si="27"/>
        <v>1.144999999999996E-2</v>
      </c>
      <c r="K88" s="17">
        <f t="shared" si="28"/>
        <v>0.80614511084145957</v>
      </c>
      <c r="M88" s="39">
        <f t="shared" si="29"/>
        <v>1.144999999999996E-2</v>
      </c>
      <c r="O88" s="20" t="s">
        <v>100</v>
      </c>
      <c r="AD88">
        <f>IFERROR(INDEX(_compare_data!$B$110:$L$215,MATCH($B88,_compare_data!$A$110:$A$215,0),MATCH(ctl_solA&amp;" · Seg "&amp;ctl_segA,_compare_data!$B$109:$L$109,0)),0)</f>
        <v>376</v>
      </c>
      <c r="AE88">
        <f>IFERROR(INDEX(_compare_data!$B$110:$L$215,MATCH($B88,_compare_data!$A$110:$A$215,0),MATCH(ctl_solB&amp;" · Seg "&amp;ctl_segB,_compare_data!$B$109:$L$109,0)),0)</f>
        <v>380</v>
      </c>
      <c r="AF88">
        <f>IFERROR(INDEX(_compare_data!$B$218:$L$323,MATCH($B88,_compare_data!$A$218:$A$323,0),MATCH(ctl_solA&amp;" · Seg "&amp;ctl_segA,_compare_data!$B$217:$L$217,0)),0)</f>
        <v>376</v>
      </c>
      <c r="AG88">
        <f>IFERROR(INDEX(_compare_data!$B$218:$L$323,MATCH($B88,_compare_data!$A$218:$A$323,0),MATCH(ctl_solB&amp;" · Seg "&amp;ctl_segB,_compare_data!$B$217:$L$217,0)),0)</f>
        <v>380</v>
      </c>
    </row>
    <row r="89" spans="2:33" x14ac:dyDescent="0.2">
      <c r="B89" s="13" t="s">
        <v>121</v>
      </c>
      <c r="C89" s="34" t="s">
        <v>122</v>
      </c>
      <c r="D89" s="36">
        <f t="shared" si="25"/>
        <v>756</v>
      </c>
      <c r="E89" s="17">
        <f t="shared" si="26"/>
        <v>0.43253989417989425</v>
      </c>
      <c r="G89" s="15">
        <f>IFERROR(INDEX(_compare_data!$B$2:$L$107,MATCH($B89,_compare_data!$A$2:$A$107,0),MATCH(ctl_solA&amp;" · Seg "&amp;ctl_segA,_compare_data!$B$1:$L$1,0)),"")</f>
        <v>0.43351000000000001</v>
      </c>
      <c r="H89" s="17">
        <f>IFERROR(INDEX(_compare_data!$B$2:$L$107,MATCH($B89,_compare_data!$A$2:$A$107,0),MATCH(ctl_solB&amp;" · Seg "&amp;ctl_segB,_compare_data!$B$1:$L$1,0)),"")</f>
        <v>0.43158000000000002</v>
      </c>
      <c r="J89" s="15">
        <f t="shared" si="27"/>
        <v>1.9299999999999873E-3</v>
      </c>
      <c r="K89" s="17">
        <f t="shared" si="28"/>
        <v>1</v>
      </c>
      <c r="M89" s="39">
        <f t="shared" si="29"/>
        <v>1.9299999999999873E-3</v>
      </c>
      <c r="O89" s="20" t="s">
        <v>100</v>
      </c>
      <c r="AD89">
        <f>IFERROR(INDEX(_compare_data!$B$110:$L$215,MATCH($B89,_compare_data!$A$110:$A$215,0),MATCH(ctl_solA&amp;" · Seg "&amp;ctl_segA,_compare_data!$B$109:$L$109,0)),0)</f>
        <v>376</v>
      </c>
      <c r="AE89">
        <f>IFERROR(INDEX(_compare_data!$B$110:$L$215,MATCH($B89,_compare_data!$A$110:$A$215,0),MATCH(ctl_solB&amp;" · Seg "&amp;ctl_segB,_compare_data!$B$109:$L$109,0)),0)</f>
        <v>380</v>
      </c>
      <c r="AF89">
        <f>IFERROR(INDEX(_compare_data!$B$218:$L$323,MATCH($B89,_compare_data!$A$218:$A$323,0),MATCH(ctl_solA&amp;" · Seg "&amp;ctl_segA,_compare_data!$B$217:$L$217,0)),0)</f>
        <v>376</v>
      </c>
      <c r="AG89">
        <f>IFERROR(INDEX(_compare_data!$B$218:$L$323,MATCH($B89,_compare_data!$A$218:$A$323,0),MATCH(ctl_solB&amp;" · Seg "&amp;ctl_segB,_compare_data!$B$217:$L$217,0)),0)</f>
        <v>380</v>
      </c>
    </row>
    <row r="90" spans="2:33" x14ac:dyDescent="0.2">
      <c r="B90" s="13" t="s">
        <v>123</v>
      </c>
      <c r="C90" s="34" t="s">
        <v>124</v>
      </c>
      <c r="D90" s="36">
        <f t="shared" si="25"/>
        <v>756</v>
      </c>
      <c r="E90" s="17">
        <f t="shared" si="26"/>
        <v>0.84127042328042334</v>
      </c>
      <c r="G90" s="15">
        <f>IFERROR(INDEX(_compare_data!$B$2:$L$107,MATCH($B90,_compare_data!$A$2:$A$107,0),MATCH(ctl_solA&amp;" · Seg "&amp;ctl_segA,_compare_data!$B$1:$L$1,0)),"")</f>
        <v>0.84309000000000001</v>
      </c>
      <c r="H90" s="17">
        <f>IFERROR(INDEX(_compare_data!$B$2:$L$107,MATCH($B90,_compare_data!$A$2:$A$107,0),MATCH(ctl_solB&amp;" · Seg "&amp;ctl_segB,_compare_data!$B$1:$L$1,0)),"")</f>
        <v>0.83947000000000005</v>
      </c>
      <c r="J90" s="15">
        <f t="shared" si="27"/>
        <v>3.6199999999999566E-3</v>
      </c>
      <c r="K90" s="17">
        <f t="shared" si="28"/>
        <v>0.9707572279282044</v>
      </c>
      <c r="M90" s="39">
        <f t="shared" si="29"/>
        <v>3.6199999999999566E-3</v>
      </c>
      <c r="O90" s="20" t="s">
        <v>100</v>
      </c>
      <c r="AD90">
        <f>IFERROR(INDEX(_compare_data!$B$110:$L$215,MATCH($B90,_compare_data!$A$110:$A$215,0),MATCH(ctl_solA&amp;" · Seg "&amp;ctl_segA,_compare_data!$B$109:$L$109,0)),0)</f>
        <v>376</v>
      </c>
      <c r="AE90">
        <f>IFERROR(INDEX(_compare_data!$B$110:$L$215,MATCH($B90,_compare_data!$A$110:$A$215,0),MATCH(ctl_solB&amp;" · Seg "&amp;ctl_segB,_compare_data!$B$109:$L$109,0)),0)</f>
        <v>380</v>
      </c>
      <c r="AF90">
        <f>IFERROR(INDEX(_compare_data!$B$218:$L$323,MATCH($B90,_compare_data!$A$218:$A$323,0),MATCH(ctl_solA&amp;" · Seg "&amp;ctl_segA,_compare_data!$B$217:$L$217,0)),0)</f>
        <v>376</v>
      </c>
      <c r="AG90">
        <f>IFERROR(INDEX(_compare_data!$B$218:$L$323,MATCH($B90,_compare_data!$A$218:$A$323,0),MATCH(ctl_solB&amp;" · Seg "&amp;ctl_segB,_compare_data!$B$217:$L$217,0)),0)</f>
        <v>380</v>
      </c>
    </row>
    <row r="91" spans="2:33" x14ac:dyDescent="0.2">
      <c r="B91" s="3" t="s">
        <v>125</v>
      </c>
      <c r="C91" s="31" t="s">
        <v>126</v>
      </c>
      <c r="D91" s="32">
        <f t="shared" si="25"/>
        <v>756</v>
      </c>
      <c r="E91" s="7">
        <f t="shared" si="26"/>
        <v>0.6164007407407408</v>
      </c>
      <c r="G91" s="5">
        <f>IFERROR(INDEX(_compare_data!$B$2:$L$107,MATCH($B91,_compare_data!$A$2:$A$107,0),MATCH(ctl_solA&amp;" · Seg "&amp;ctl_segA,_compare_data!$B$1:$L$1,0)),"")</f>
        <v>0.62766</v>
      </c>
      <c r="H91" s="7">
        <f>IFERROR(INDEX(_compare_data!$B$2:$L$107,MATCH($B91,_compare_data!$A$2:$A$107,0),MATCH(ctl_solB&amp;" · Seg "&amp;ctl_segB,_compare_data!$B$1:$L$1,0)),"")</f>
        <v>0.60526000000000002</v>
      </c>
      <c r="J91" s="5">
        <f t="shared" si="27"/>
        <v>2.2399999999999975E-2</v>
      </c>
      <c r="K91" s="7">
        <f t="shared" si="28"/>
        <v>0.57650691543544375</v>
      </c>
      <c r="M91" s="39">
        <f t="shared" si="29"/>
        <v>2.2399999999999975E-2</v>
      </c>
      <c r="O91" s="4" t="s">
        <v>100</v>
      </c>
      <c r="AD91">
        <f>IFERROR(INDEX(_compare_data!$B$110:$L$215,MATCH($B91,_compare_data!$A$110:$A$215,0),MATCH(ctl_solA&amp;" · Seg "&amp;ctl_segA,_compare_data!$B$109:$L$109,0)),0)</f>
        <v>376</v>
      </c>
      <c r="AE91">
        <f>IFERROR(INDEX(_compare_data!$B$110:$L$215,MATCH($B91,_compare_data!$A$110:$A$215,0),MATCH(ctl_solB&amp;" · Seg "&amp;ctl_segB,_compare_data!$B$109:$L$109,0)),0)</f>
        <v>380</v>
      </c>
      <c r="AF91">
        <f>IFERROR(INDEX(_compare_data!$B$218:$L$323,MATCH($B91,_compare_data!$A$218:$A$323,0),MATCH(ctl_solA&amp;" · Seg "&amp;ctl_segA,_compare_data!$B$217:$L$217,0)),0)</f>
        <v>376</v>
      </c>
      <c r="AG91">
        <f>IFERROR(INDEX(_compare_data!$B$218:$L$323,MATCH($B91,_compare_data!$A$218:$A$323,0),MATCH(ctl_solB&amp;" · Seg "&amp;ctl_segB,_compare_data!$B$217:$L$217,0)),0)</f>
        <v>380</v>
      </c>
    </row>
    <row r="92" spans="2:33" x14ac:dyDescent="0.2"/>
    <row r="93" spans="2:33" x14ac:dyDescent="0.2"/>
    <row r="94" spans="2:33" x14ac:dyDescent="0.2">
      <c r="C94" s="26" t="s">
        <v>127</v>
      </c>
    </row>
    <row r="95" spans="2:33" x14ac:dyDescent="0.2">
      <c r="B95" s="11" t="s">
        <v>128</v>
      </c>
      <c r="C95" s="33" t="s">
        <v>129</v>
      </c>
      <c r="D95" s="35">
        <f t="shared" ref="D95:D102" si="30">AD95+AE95</f>
        <v>756</v>
      </c>
      <c r="E95" s="16">
        <f t="shared" ref="E95:E102" si="31">IFERROR(($G95*AF95+$H95*AG95)/(AF95+AG95),"")</f>
        <v>0.71957783068783054</v>
      </c>
      <c r="G95" s="14">
        <f>IFERROR(INDEX(_compare_data!$B$2:$L$107,MATCH($B95,_compare_data!$A$2:$A$107,0),MATCH(ctl_solA&amp;" · Seg "&amp;ctl_segA,_compare_data!$B$1:$L$1,0)),"")</f>
        <v>0.71809000000000001</v>
      </c>
      <c r="H95" s="16">
        <f>IFERROR(INDEX(_compare_data!$B$2:$L$107,MATCH($B95,_compare_data!$A$2:$A$107,0),MATCH(ctl_solB&amp;" · Seg "&amp;ctl_segB,_compare_data!$B$1:$L$1,0)),"")</f>
        <v>0.72104999999999997</v>
      </c>
      <c r="J95" s="14">
        <f t="shared" ref="J95:J102" si="32">IFERROR(ABS($G95-$H95),"")</f>
        <v>2.9599999999999627E-3</v>
      </c>
      <c r="K95" s="16">
        <f t="shared" ref="K95:K102" si="33">IFERROR(CHIDIST((AD95+AE95)*MAX(ABS((G95*AD95)*((1-H95)*AE95)-((1-G95)*AD95)*(H95*AE95))-(AD95+AE95)/2,0)^2/(AD95*AE95*(G95*AD95+H95*AE95)*((1-G95)*AD95+(1-H95)*AE95)),1),1)</f>
        <v>0.99232235842794869</v>
      </c>
      <c r="M95" s="39">
        <f t="shared" ref="M95:M102" si="34">IFERROR($G95-$H95,"")</f>
        <v>-2.9599999999999627E-3</v>
      </c>
      <c r="O95" s="19" t="s">
        <v>100</v>
      </c>
      <c r="AD95">
        <f>IFERROR(INDEX(_compare_data!$B$110:$L$215,MATCH($B95,_compare_data!$A$110:$A$215,0),MATCH(ctl_solA&amp;" · Seg "&amp;ctl_segA,_compare_data!$B$109:$L$109,0)),0)</f>
        <v>376</v>
      </c>
      <c r="AE95">
        <f>IFERROR(INDEX(_compare_data!$B$110:$L$215,MATCH($B95,_compare_data!$A$110:$A$215,0),MATCH(ctl_solB&amp;" · Seg "&amp;ctl_segB,_compare_data!$B$109:$L$109,0)),0)</f>
        <v>380</v>
      </c>
      <c r="AF95">
        <f>IFERROR(INDEX(_compare_data!$B$218:$L$323,MATCH($B95,_compare_data!$A$218:$A$323,0),MATCH(ctl_solA&amp;" · Seg "&amp;ctl_segA,_compare_data!$B$217:$L$217,0)),0)</f>
        <v>376</v>
      </c>
      <c r="AG95">
        <f>IFERROR(INDEX(_compare_data!$B$218:$L$323,MATCH($B95,_compare_data!$A$218:$A$323,0),MATCH(ctl_solB&amp;" · Seg "&amp;ctl_segB,_compare_data!$B$217:$L$217,0)),0)</f>
        <v>380</v>
      </c>
    </row>
    <row r="96" spans="2:33" x14ac:dyDescent="0.2">
      <c r="B96" s="13" t="s">
        <v>130</v>
      </c>
      <c r="C96" s="34" t="s">
        <v>131</v>
      </c>
      <c r="D96" s="36">
        <f t="shared" si="30"/>
        <v>756</v>
      </c>
      <c r="E96" s="17">
        <f t="shared" si="31"/>
        <v>0.80687740740740732</v>
      </c>
      <c r="G96" s="15">
        <f>IFERROR(INDEX(_compare_data!$B$2:$L$107,MATCH($B96,_compare_data!$A$2:$A$107,0),MATCH(ctl_solA&amp;" · Seg "&amp;ctl_segA,_compare_data!$B$1:$L$1,0)),"")</f>
        <v>0.81116999999999995</v>
      </c>
      <c r="H96" s="17">
        <f>IFERROR(INDEX(_compare_data!$B$2:$L$107,MATCH($B96,_compare_data!$A$2:$A$107,0),MATCH(ctl_solB&amp;" · Seg "&amp;ctl_segB,_compare_data!$B$1:$L$1,0)),"")</f>
        <v>0.80262999999999995</v>
      </c>
      <c r="J96" s="15">
        <f t="shared" si="32"/>
        <v>8.539999999999992E-3</v>
      </c>
      <c r="K96" s="17">
        <f t="shared" si="33"/>
        <v>0.83735366992087878</v>
      </c>
      <c r="M96" s="39">
        <f t="shared" si="34"/>
        <v>8.539999999999992E-3</v>
      </c>
      <c r="O96" s="20" t="s">
        <v>100</v>
      </c>
      <c r="AD96">
        <f>IFERROR(INDEX(_compare_data!$B$110:$L$215,MATCH($B96,_compare_data!$A$110:$A$215,0),MATCH(ctl_solA&amp;" · Seg "&amp;ctl_segA,_compare_data!$B$109:$L$109,0)),0)</f>
        <v>376</v>
      </c>
      <c r="AE96">
        <f>IFERROR(INDEX(_compare_data!$B$110:$L$215,MATCH($B96,_compare_data!$A$110:$A$215,0),MATCH(ctl_solB&amp;" · Seg "&amp;ctl_segB,_compare_data!$B$109:$L$109,0)),0)</f>
        <v>380</v>
      </c>
      <c r="AF96">
        <f>IFERROR(INDEX(_compare_data!$B$218:$L$323,MATCH($B96,_compare_data!$A$218:$A$323,0),MATCH(ctl_solA&amp;" · Seg "&amp;ctl_segA,_compare_data!$B$217:$L$217,0)),0)</f>
        <v>376</v>
      </c>
      <c r="AG96">
        <f>IFERROR(INDEX(_compare_data!$B$218:$L$323,MATCH($B96,_compare_data!$A$218:$A$323,0),MATCH(ctl_solB&amp;" · Seg "&amp;ctl_segB,_compare_data!$B$217:$L$217,0)),0)</f>
        <v>380</v>
      </c>
    </row>
    <row r="97" spans="2:33" x14ac:dyDescent="0.2">
      <c r="B97" s="13" t="s">
        <v>132</v>
      </c>
      <c r="C97" s="34" t="s">
        <v>133</v>
      </c>
      <c r="D97" s="36">
        <f t="shared" si="30"/>
        <v>756</v>
      </c>
      <c r="E97" s="17">
        <f t="shared" si="31"/>
        <v>0.67857301587301577</v>
      </c>
      <c r="G97" s="15">
        <f>IFERROR(INDEX(_compare_data!$B$2:$L$107,MATCH($B97,_compare_data!$A$2:$A$107,0),MATCH(ctl_solA&amp;" · Seg "&amp;ctl_segA,_compare_data!$B$1:$L$1,0)),"")</f>
        <v>0.68084999999999996</v>
      </c>
      <c r="H97" s="17">
        <f>IFERROR(INDEX(_compare_data!$B$2:$L$107,MATCH($B97,_compare_data!$A$2:$A$107,0),MATCH(ctl_solB&amp;" · Seg "&amp;ctl_segB,_compare_data!$B$1:$L$1,0)),"")</f>
        <v>0.67632000000000003</v>
      </c>
      <c r="J97" s="15">
        <f t="shared" si="32"/>
        <v>4.529999999999923E-3</v>
      </c>
      <c r="K97" s="17">
        <f t="shared" si="33"/>
        <v>0.95576345361132375</v>
      </c>
      <c r="M97" s="39">
        <f t="shared" si="34"/>
        <v>4.529999999999923E-3</v>
      </c>
      <c r="O97" s="20" t="s">
        <v>100</v>
      </c>
      <c r="AD97">
        <f>IFERROR(INDEX(_compare_data!$B$110:$L$215,MATCH($B97,_compare_data!$A$110:$A$215,0),MATCH(ctl_solA&amp;" · Seg "&amp;ctl_segA,_compare_data!$B$109:$L$109,0)),0)</f>
        <v>376</v>
      </c>
      <c r="AE97">
        <f>IFERROR(INDEX(_compare_data!$B$110:$L$215,MATCH($B97,_compare_data!$A$110:$A$215,0),MATCH(ctl_solB&amp;" · Seg "&amp;ctl_segB,_compare_data!$B$109:$L$109,0)),0)</f>
        <v>380</v>
      </c>
      <c r="AF97">
        <f>IFERROR(INDEX(_compare_data!$B$218:$L$323,MATCH($B97,_compare_data!$A$218:$A$323,0),MATCH(ctl_solA&amp;" · Seg "&amp;ctl_segA,_compare_data!$B$217:$L$217,0)),0)</f>
        <v>376</v>
      </c>
      <c r="AG97">
        <f>IFERROR(INDEX(_compare_data!$B$218:$L$323,MATCH($B97,_compare_data!$A$218:$A$323,0),MATCH(ctl_solB&amp;" · Seg "&amp;ctl_segB,_compare_data!$B$217:$L$217,0)),0)</f>
        <v>380</v>
      </c>
    </row>
    <row r="98" spans="2:33" x14ac:dyDescent="0.2">
      <c r="B98" s="13" t="s">
        <v>134</v>
      </c>
      <c r="C98" s="34" t="s">
        <v>135</v>
      </c>
      <c r="D98" s="36">
        <f t="shared" si="30"/>
        <v>756</v>
      </c>
      <c r="E98" s="17">
        <f t="shared" si="31"/>
        <v>0.8677247089947091</v>
      </c>
      <c r="G98" s="15">
        <f>IFERROR(INDEX(_compare_data!$B$2:$L$107,MATCH($B98,_compare_data!$A$2:$A$107,0),MATCH(ctl_solA&amp;" · Seg "&amp;ctl_segA,_compare_data!$B$1:$L$1,0)),"")</f>
        <v>0.86968000000000001</v>
      </c>
      <c r="H98" s="17">
        <f>IFERROR(INDEX(_compare_data!$B$2:$L$107,MATCH($B98,_compare_data!$A$2:$A$107,0),MATCH(ctl_solB&amp;" · Seg "&amp;ctl_segB,_compare_data!$B$1:$L$1,0)),"")</f>
        <v>0.86578999999999995</v>
      </c>
      <c r="J98" s="15">
        <f t="shared" si="32"/>
        <v>3.8900000000000601E-3</v>
      </c>
      <c r="K98" s="17">
        <f t="shared" si="33"/>
        <v>0.95972661504121792</v>
      </c>
      <c r="M98" s="39">
        <f t="shared" si="34"/>
        <v>3.8900000000000601E-3</v>
      </c>
      <c r="O98" s="20" t="s">
        <v>100</v>
      </c>
      <c r="AD98">
        <f>IFERROR(INDEX(_compare_data!$B$110:$L$215,MATCH($B98,_compare_data!$A$110:$A$215,0),MATCH(ctl_solA&amp;" · Seg "&amp;ctl_segA,_compare_data!$B$109:$L$109,0)),0)</f>
        <v>376</v>
      </c>
      <c r="AE98">
        <f>IFERROR(INDEX(_compare_data!$B$110:$L$215,MATCH($B98,_compare_data!$A$110:$A$215,0),MATCH(ctl_solB&amp;" · Seg "&amp;ctl_segB,_compare_data!$B$109:$L$109,0)),0)</f>
        <v>380</v>
      </c>
      <c r="AF98">
        <f>IFERROR(INDEX(_compare_data!$B$218:$L$323,MATCH($B98,_compare_data!$A$218:$A$323,0),MATCH(ctl_solA&amp;" · Seg "&amp;ctl_segA,_compare_data!$B$217:$L$217,0)),0)</f>
        <v>376</v>
      </c>
      <c r="AG98">
        <f>IFERROR(INDEX(_compare_data!$B$218:$L$323,MATCH($B98,_compare_data!$A$218:$A$323,0),MATCH(ctl_solB&amp;" · Seg "&amp;ctl_segB,_compare_data!$B$217:$L$217,0)),0)</f>
        <v>380</v>
      </c>
    </row>
    <row r="99" spans="2:33" x14ac:dyDescent="0.2">
      <c r="B99" s="13" t="s">
        <v>136</v>
      </c>
      <c r="C99" s="34" t="s">
        <v>137</v>
      </c>
      <c r="D99" s="36">
        <f t="shared" si="30"/>
        <v>756</v>
      </c>
      <c r="E99" s="17">
        <f t="shared" si="31"/>
        <v>0.47751164021164022</v>
      </c>
      <c r="G99" s="15">
        <f>IFERROR(INDEX(_compare_data!$B$2:$L$107,MATCH($B99,_compare_data!$A$2:$A$107,0),MATCH(ctl_solA&amp;" · Seg "&amp;ctl_segA,_compare_data!$B$1:$L$1,0)),"")</f>
        <v>0.47339999999999999</v>
      </c>
      <c r="H99" s="17">
        <f>IFERROR(INDEX(_compare_data!$B$2:$L$107,MATCH($B99,_compare_data!$A$2:$A$107,0),MATCH(ctl_solB&amp;" · Seg "&amp;ctl_segB,_compare_data!$B$1:$L$1,0)),"")</f>
        <v>0.48158000000000001</v>
      </c>
      <c r="J99" s="15">
        <f t="shared" si="32"/>
        <v>8.1800000000000206E-3</v>
      </c>
      <c r="K99" s="17">
        <f t="shared" si="33"/>
        <v>0.87893179246662156</v>
      </c>
      <c r="M99" s="39">
        <f t="shared" si="34"/>
        <v>-8.1800000000000206E-3</v>
      </c>
      <c r="O99" s="20" t="s">
        <v>100</v>
      </c>
      <c r="AD99">
        <f>IFERROR(INDEX(_compare_data!$B$110:$L$215,MATCH($B99,_compare_data!$A$110:$A$215,0),MATCH(ctl_solA&amp;" · Seg "&amp;ctl_segA,_compare_data!$B$109:$L$109,0)),0)</f>
        <v>376</v>
      </c>
      <c r="AE99">
        <f>IFERROR(INDEX(_compare_data!$B$110:$L$215,MATCH($B99,_compare_data!$A$110:$A$215,0),MATCH(ctl_solB&amp;" · Seg "&amp;ctl_segB,_compare_data!$B$109:$L$109,0)),0)</f>
        <v>380</v>
      </c>
      <c r="AF99">
        <f>IFERROR(INDEX(_compare_data!$B$218:$L$323,MATCH($B99,_compare_data!$A$218:$A$323,0),MATCH(ctl_solA&amp;" · Seg "&amp;ctl_segA,_compare_data!$B$217:$L$217,0)),0)</f>
        <v>376</v>
      </c>
      <c r="AG99">
        <f>IFERROR(INDEX(_compare_data!$B$218:$L$323,MATCH($B99,_compare_data!$A$218:$A$323,0),MATCH(ctl_solB&amp;" · Seg "&amp;ctl_segB,_compare_data!$B$217:$L$217,0)),0)</f>
        <v>380</v>
      </c>
    </row>
    <row r="100" spans="2:33" x14ac:dyDescent="0.2">
      <c r="B100" s="13" t="s">
        <v>138</v>
      </c>
      <c r="C100" s="34" t="s">
        <v>139</v>
      </c>
      <c r="D100" s="36">
        <f t="shared" si="30"/>
        <v>756</v>
      </c>
      <c r="E100" s="17">
        <f t="shared" si="31"/>
        <v>0.63227529100529101</v>
      </c>
      <c r="G100" s="15">
        <f>IFERROR(INDEX(_compare_data!$B$2:$L$107,MATCH($B100,_compare_data!$A$2:$A$107,0),MATCH(ctl_solA&amp;" · Seg "&amp;ctl_segA,_compare_data!$B$1:$L$1,0)),"")</f>
        <v>0.63031999999999999</v>
      </c>
      <c r="H100" s="17">
        <f>IFERROR(INDEX(_compare_data!$B$2:$L$107,MATCH($B100,_compare_data!$A$2:$A$107,0),MATCH(ctl_solB&amp;" · Seg "&amp;ctl_segB,_compare_data!$B$1:$L$1,0)),"")</f>
        <v>0.63421000000000005</v>
      </c>
      <c r="J100" s="15">
        <f t="shared" si="32"/>
        <v>3.8900000000000601E-3</v>
      </c>
      <c r="K100" s="17">
        <f t="shared" si="33"/>
        <v>0.97169733069914532</v>
      </c>
      <c r="M100" s="39">
        <f t="shared" si="34"/>
        <v>-3.8900000000000601E-3</v>
      </c>
      <c r="O100" s="20" t="s">
        <v>100</v>
      </c>
      <c r="AD100">
        <f>IFERROR(INDEX(_compare_data!$B$110:$L$215,MATCH($B100,_compare_data!$A$110:$A$215,0),MATCH(ctl_solA&amp;" · Seg "&amp;ctl_segA,_compare_data!$B$109:$L$109,0)),0)</f>
        <v>376</v>
      </c>
      <c r="AE100">
        <f>IFERROR(INDEX(_compare_data!$B$110:$L$215,MATCH($B100,_compare_data!$A$110:$A$215,0),MATCH(ctl_solB&amp;" · Seg "&amp;ctl_segB,_compare_data!$B$109:$L$109,0)),0)</f>
        <v>380</v>
      </c>
      <c r="AF100">
        <f>IFERROR(INDEX(_compare_data!$B$218:$L$323,MATCH($B100,_compare_data!$A$218:$A$323,0),MATCH(ctl_solA&amp;" · Seg "&amp;ctl_segA,_compare_data!$B$217:$L$217,0)),0)</f>
        <v>376</v>
      </c>
      <c r="AG100">
        <f>IFERROR(INDEX(_compare_data!$B$218:$L$323,MATCH($B100,_compare_data!$A$218:$A$323,0),MATCH(ctl_solB&amp;" · Seg "&amp;ctl_segB,_compare_data!$B$217:$L$217,0)),0)</f>
        <v>380</v>
      </c>
    </row>
    <row r="101" spans="2:33" x14ac:dyDescent="0.2">
      <c r="B101" s="13" t="s">
        <v>140</v>
      </c>
      <c r="C101" s="34" t="s">
        <v>141</v>
      </c>
      <c r="D101" s="36">
        <f t="shared" si="30"/>
        <v>756</v>
      </c>
      <c r="E101" s="17">
        <f t="shared" si="31"/>
        <v>0.7328014814814815</v>
      </c>
      <c r="G101" s="15">
        <f>IFERROR(INDEX(_compare_data!$B$2:$L$107,MATCH($B101,_compare_data!$A$2:$A$107,0),MATCH(ctl_solA&amp;" · Seg "&amp;ctl_segA,_compare_data!$B$1:$L$1,0)),"")</f>
        <v>0.72872000000000003</v>
      </c>
      <c r="H101" s="17">
        <f>IFERROR(INDEX(_compare_data!$B$2:$L$107,MATCH($B101,_compare_data!$A$2:$A$107,0),MATCH(ctl_solB&amp;" · Seg "&amp;ctl_segB,_compare_data!$B$1:$L$1,0)),"")</f>
        <v>0.73684000000000005</v>
      </c>
      <c r="J101" s="15">
        <f t="shared" si="32"/>
        <v>8.1200000000000161E-3</v>
      </c>
      <c r="K101" s="17">
        <f t="shared" si="33"/>
        <v>0.86494729644923196</v>
      </c>
      <c r="M101" s="39">
        <f t="shared" si="34"/>
        <v>-8.1200000000000161E-3</v>
      </c>
      <c r="O101" s="20" t="s">
        <v>100</v>
      </c>
      <c r="AD101">
        <f>IFERROR(INDEX(_compare_data!$B$110:$L$215,MATCH($B101,_compare_data!$A$110:$A$215,0),MATCH(ctl_solA&amp;" · Seg "&amp;ctl_segA,_compare_data!$B$109:$L$109,0)),0)</f>
        <v>376</v>
      </c>
      <c r="AE101">
        <f>IFERROR(INDEX(_compare_data!$B$110:$L$215,MATCH($B101,_compare_data!$A$110:$A$215,0),MATCH(ctl_solB&amp;" · Seg "&amp;ctl_segB,_compare_data!$B$109:$L$109,0)),0)</f>
        <v>380</v>
      </c>
      <c r="AF101">
        <f>IFERROR(INDEX(_compare_data!$B$218:$L$323,MATCH($B101,_compare_data!$A$218:$A$323,0),MATCH(ctl_solA&amp;" · Seg "&amp;ctl_segA,_compare_data!$B$217:$L$217,0)),0)</f>
        <v>376</v>
      </c>
      <c r="AG101">
        <f>IFERROR(INDEX(_compare_data!$B$218:$L$323,MATCH($B101,_compare_data!$A$218:$A$323,0),MATCH(ctl_solB&amp;" · Seg "&amp;ctl_segB,_compare_data!$B$217:$L$217,0)),0)</f>
        <v>380</v>
      </c>
    </row>
    <row r="102" spans="2:33" x14ac:dyDescent="0.2">
      <c r="B102" s="3" t="s">
        <v>142</v>
      </c>
      <c r="C102" s="31" t="s">
        <v>143</v>
      </c>
      <c r="D102" s="32">
        <f t="shared" si="30"/>
        <v>756</v>
      </c>
      <c r="E102" s="7">
        <f t="shared" si="31"/>
        <v>0.58730555555555564</v>
      </c>
      <c r="G102" s="5">
        <f>IFERROR(INDEX(_compare_data!$B$2:$L$107,MATCH($B102,_compare_data!$A$2:$A$107,0),MATCH(ctl_solA&amp;" · Seg "&amp;ctl_segA,_compare_data!$B$1:$L$1,0)),"")</f>
        <v>0.58245000000000002</v>
      </c>
      <c r="H102" s="7">
        <f>IFERROR(INDEX(_compare_data!$B$2:$L$107,MATCH($B102,_compare_data!$A$2:$A$107,0),MATCH(ctl_solB&amp;" · Seg "&amp;ctl_segB,_compare_data!$B$1:$L$1,0)),"")</f>
        <v>0.59211000000000003</v>
      </c>
      <c r="J102" s="5">
        <f t="shared" si="32"/>
        <v>9.6600000000000019E-3</v>
      </c>
      <c r="K102" s="7">
        <f t="shared" si="33"/>
        <v>0.84471103494285593</v>
      </c>
      <c r="M102" s="39">
        <f t="shared" si="34"/>
        <v>-9.6600000000000019E-3</v>
      </c>
      <c r="O102" s="4" t="s">
        <v>100</v>
      </c>
      <c r="AD102">
        <f>IFERROR(INDEX(_compare_data!$B$110:$L$215,MATCH($B102,_compare_data!$A$110:$A$215,0),MATCH(ctl_solA&amp;" · Seg "&amp;ctl_segA,_compare_data!$B$109:$L$109,0)),0)</f>
        <v>376</v>
      </c>
      <c r="AE102">
        <f>IFERROR(INDEX(_compare_data!$B$110:$L$215,MATCH($B102,_compare_data!$A$110:$A$215,0),MATCH(ctl_solB&amp;" · Seg "&amp;ctl_segB,_compare_data!$B$109:$L$109,0)),0)</f>
        <v>380</v>
      </c>
      <c r="AF102">
        <f>IFERROR(INDEX(_compare_data!$B$218:$L$323,MATCH($B102,_compare_data!$A$218:$A$323,0),MATCH(ctl_solA&amp;" · Seg "&amp;ctl_segA,_compare_data!$B$217:$L$217,0)),0)</f>
        <v>376</v>
      </c>
      <c r="AG102">
        <f>IFERROR(INDEX(_compare_data!$B$218:$L$323,MATCH($B102,_compare_data!$A$218:$A$323,0),MATCH(ctl_solB&amp;" · Seg "&amp;ctl_segB,_compare_data!$B$217:$L$217,0)),0)</f>
        <v>380</v>
      </c>
    </row>
    <row r="103" spans="2:33" x14ac:dyDescent="0.2"/>
    <row r="104" spans="2:33" x14ac:dyDescent="0.2"/>
    <row r="105" spans="2:33" x14ac:dyDescent="0.2">
      <c r="C105" s="26" t="s">
        <v>144</v>
      </c>
    </row>
    <row r="106" spans="2:33" x14ac:dyDescent="0.2">
      <c r="B106" s="11" t="s">
        <v>145</v>
      </c>
      <c r="C106" s="33" t="s">
        <v>146</v>
      </c>
      <c r="D106" s="35">
        <f t="shared" ref="D106:D112" si="35">AD106+AE106</f>
        <v>756</v>
      </c>
      <c r="E106" s="16">
        <f t="shared" ref="E106:E112" si="36">IFERROR(($G106*AF106+$H106*AG106)/(AF106+AG106),"")</f>
        <v>0.64947179894179896</v>
      </c>
      <c r="G106" s="14">
        <f>IFERROR(INDEX(_compare_data!$B$2:$L$107,MATCH($B106,_compare_data!$A$2:$A$107,0),MATCH(ctl_solA&amp;" · Seg "&amp;ctl_segA,_compare_data!$B$1:$L$1,0)),"")</f>
        <v>0.64627999999999997</v>
      </c>
      <c r="H106" s="16">
        <f>IFERROR(INDEX(_compare_data!$B$2:$L$107,MATCH($B106,_compare_data!$A$2:$A$107,0),MATCH(ctl_solB&amp;" · Seg "&amp;ctl_segB,_compare_data!$B$1:$L$1,0)),"")</f>
        <v>0.65263000000000004</v>
      </c>
      <c r="J106" s="14">
        <f t="shared" ref="J106:J112" si="37">IFERROR(ABS($G106-$H106),"")</f>
        <v>6.3500000000000778E-3</v>
      </c>
      <c r="K106" s="16">
        <f t="shared" ref="K106:K112" si="38">IFERROR(CHIDIST((AD106+AE106)*MAX(ABS((G106*AD106)*((1-H106)*AE106)-((1-G106)*AD106)*(H106*AE106))-(AD106+AE106)/2,0)^2/(AD106*AE106*(G106*AD106+H106*AE106)*((1-G106)*AD106+(1-H106)*AE106)),1),1)</f>
        <v>0.9149998111107599</v>
      </c>
      <c r="M106" s="39">
        <f t="shared" ref="M106:M112" si="39">IFERROR($G106-$H106,"")</f>
        <v>-6.3500000000000778E-3</v>
      </c>
      <c r="O106" s="19" t="s">
        <v>100</v>
      </c>
      <c r="AD106">
        <f>IFERROR(INDEX(_compare_data!$B$110:$L$215,MATCH($B106,_compare_data!$A$110:$A$215,0),MATCH(ctl_solA&amp;" · Seg "&amp;ctl_segA,_compare_data!$B$109:$L$109,0)),0)</f>
        <v>376</v>
      </c>
      <c r="AE106">
        <f>IFERROR(INDEX(_compare_data!$B$110:$L$215,MATCH($B106,_compare_data!$A$110:$A$215,0),MATCH(ctl_solB&amp;" · Seg "&amp;ctl_segB,_compare_data!$B$109:$L$109,0)),0)</f>
        <v>380</v>
      </c>
      <c r="AF106">
        <f>IFERROR(INDEX(_compare_data!$B$218:$L$323,MATCH($B106,_compare_data!$A$218:$A$323,0),MATCH(ctl_solA&amp;" · Seg "&amp;ctl_segA,_compare_data!$B$217:$L$217,0)),0)</f>
        <v>376</v>
      </c>
      <c r="AG106">
        <f>IFERROR(INDEX(_compare_data!$B$218:$L$323,MATCH($B106,_compare_data!$A$218:$A$323,0),MATCH(ctl_solB&amp;" · Seg "&amp;ctl_segB,_compare_data!$B$217:$L$217,0)),0)</f>
        <v>380</v>
      </c>
    </row>
    <row r="107" spans="2:33" x14ac:dyDescent="0.2">
      <c r="B107" s="13" t="s">
        <v>147</v>
      </c>
      <c r="C107" s="34" t="s">
        <v>148</v>
      </c>
      <c r="D107" s="36">
        <f t="shared" si="35"/>
        <v>756</v>
      </c>
      <c r="E107" s="17">
        <f t="shared" si="36"/>
        <v>0.53307005291005283</v>
      </c>
      <c r="G107" s="15">
        <f>IFERROR(INDEX(_compare_data!$B$2:$L$107,MATCH($B107,_compare_data!$A$2:$A$107,0),MATCH(ctl_solA&amp;" · Seg "&amp;ctl_segA,_compare_data!$B$1:$L$1,0)),"")</f>
        <v>0.52925999999999995</v>
      </c>
      <c r="H107" s="17">
        <f>IFERROR(INDEX(_compare_data!$B$2:$L$107,MATCH($B107,_compare_data!$A$2:$A$107,0),MATCH(ctl_solB&amp;" · Seg "&amp;ctl_segB,_compare_data!$B$1:$L$1,0)),"")</f>
        <v>0.53683999999999998</v>
      </c>
      <c r="J107" s="15">
        <f t="shared" si="37"/>
        <v>7.5800000000000312E-3</v>
      </c>
      <c r="K107" s="17">
        <f t="shared" si="38"/>
        <v>0.89184496736932584</v>
      </c>
      <c r="M107" s="39">
        <f t="shared" si="39"/>
        <v>-7.5800000000000312E-3</v>
      </c>
      <c r="O107" s="20" t="s">
        <v>100</v>
      </c>
      <c r="AD107">
        <f>IFERROR(INDEX(_compare_data!$B$110:$L$215,MATCH($B107,_compare_data!$A$110:$A$215,0),MATCH(ctl_solA&amp;" · Seg "&amp;ctl_segA,_compare_data!$B$109:$L$109,0)),0)</f>
        <v>376</v>
      </c>
      <c r="AE107">
        <f>IFERROR(INDEX(_compare_data!$B$110:$L$215,MATCH($B107,_compare_data!$A$110:$A$215,0),MATCH(ctl_solB&amp;" · Seg "&amp;ctl_segB,_compare_data!$B$109:$L$109,0)),0)</f>
        <v>380</v>
      </c>
      <c r="AF107">
        <f>IFERROR(INDEX(_compare_data!$B$218:$L$323,MATCH($B107,_compare_data!$A$218:$A$323,0),MATCH(ctl_solA&amp;" · Seg "&amp;ctl_segA,_compare_data!$B$217:$L$217,0)),0)</f>
        <v>376</v>
      </c>
      <c r="AG107">
        <f>IFERROR(INDEX(_compare_data!$B$218:$L$323,MATCH($B107,_compare_data!$A$218:$A$323,0),MATCH(ctl_solB&amp;" · Seg "&amp;ctl_segB,_compare_data!$B$217:$L$217,0)),0)</f>
        <v>380</v>
      </c>
    </row>
    <row r="108" spans="2:33" x14ac:dyDescent="0.2">
      <c r="B108" s="13" t="s">
        <v>149</v>
      </c>
      <c r="C108" s="34" t="s">
        <v>150</v>
      </c>
      <c r="D108" s="36">
        <f t="shared" si="35"/>
        <v>756</v>
      </c>
      <c r="E108" s="17">
        <f t="shared" si="36"/>
        <v>0.42195619047619048</v>
      </c>
      <c r="G108" s="15">
        <f>IFERROR(INDEX(_compare_data!$B$2:$L$107,MATCH($B108,_compare_data!$A$2:$A$107,0),MATCH(ctl_solA&amp;" · Seg "&amp;ctl_segA,_compare_data!$B$1:$L$1,0)),"")</f>
        <v>0.42553000000000002</v>
      </c>
      <c r="H108" s="17">
        <f>IFERROR(INDEX(_compare_data!$B$2:$L$107,MATCH($B108,_compare_data!$A$2:$A$107,0),MATCH(ctl_solB&amp;" · Seg "&amp;ctl_segB,_compare_data!$B$1:$L$1,0)),"")</f>
        <v>0.41842000000000001</v>
      </c>
      <c r="J108" s="15">
        <f t="shared" si="37"/>
        <v>7.1100000000000052E-3</v>
      </c>
      <c r="K108" s="17">
        <f t="shared" si="38"/>
        <v>0.90109927233790443</v>
      </c>
      <c r="M108" s="39">
        <f t="shared" si="39"/>
        <v>7.1100000000000052E-3</v>
      </c>
      <c r="O108" s="20" t="s">
        <v>100</v>
      </c>
      <c r="AD108">
        <f>IFERROR(INDEX(_compare_data!$B$110:$L$215,MATCH($B108,_compare_data!$A$110:$A$215,0),MATCH(ctl_solA&amp;" · Seg "&amp;ctl_segA,_compare_data!$B$109:$L$109,0)),0)</f>
        <v>376</v>
      </c>
      <c r="AE108">
        <f>IFERROR(INDEX(_compare_data!$B$110:$L$215,MATCH($B108,_compare_data!$A$110:$A$215,0),MATCH(ctl_solB&amp;" · Seg "&amp;ctl_segB,_compare_data!$B$109:$L$109,0)),0)</f>
        <v>380</v>
      </c>
      <c r="AF108">
        <f>IFERROR(INDEX(_compare_data!$B$218:$L$323,MATCH($B108,_compare_data!$A$218:$A$323,0),MATCH(ctl_solA&amp;" · Seg "&amp;ctl_segA,_compare_data!$B$217:$L$217,0)),0)</f>
        <v>376</v>
      </c>
      <c r="AG108">
        <f>IFERROR(INDEX(_compare_data!$B$218:$L$323,MATCH($B108,_compare_data!$A$218:$A$323,0),MATCH(ctl_solB&amp;" · Seg "&amp;ctl_segB,_compare_data!$B$217:$L$217,0)),0)</f>
        <v>380</v>
      </c>
    </row>
    <row r="109" spans="2:33" x14ac:dyDescent="0.2">
      <c r="B109" s="13" t="s">
        <v>151</v>
      </c>
      <c r="C109" s="34" t="s">
        <v>152</v>
      </c>
      <c r="D109" s="36">
        <f t="shared" si="35"/>
        <v>756</v>
      </c>
      <c r="E109" s="17">
        <f t="shared" si="36"/>
        <v>0.23280349206349205</v>
      </c>
      <c r="G109" s="15">
        <f>IFERROR(INDEX(_compare_data!$B$2:$L$107,MATCH($B109,_compare_data!$A$2:$A$107,0),MATCH(ctl_solA&amp;" · Seg "&amp;ctl_segA,_compare_data!$B$1:$L$1,0)),"")</f>
        <v>0.23404</v>
      </c>
      <c r="H109" s="17">
        <f>IFERROR(INDEX(_compare_data!$B$2:$L$107,MATCH($B109,_compare_data!$A$2:$A$107,0),MATCH(ctl_solB&amp;" · Seg "&amp;ctl_segB,_compare_data!$B$1:$L$1,0)),"")</f>
        <v>0.23158000000000001</v>
      </c>
      <c r="J109" s="15">
        <f t="shared" si="37"/>
        <v>2.45999999999999E-3</v>
      </c>
      <c r="K109" s="17">
        <f t="shared" si="38"/>
        <v>1</v>
      </c>
      <c r="M109" s="39">
        <f t="shared" si="39"/>
        <v>2.45999999999999E-3</v>
      </c>
      <c r="O109" s="20" t="s">
        <v>100</v>
      </c>
      <c r="AD109">
        <f>IFERROR(INDEX(_compare_data!$B$110:$L$215,MATCH($B109,_compare_data!$A$110:$A$215,0),MATCH(ctl_solA&amp;" · Seg "&amp;ctl_segA,_compare_data!$B$109:$L$109,0)),0)</f>
        <v>376</v>
      </c>
      <c r="AE109">
        <f>IFERROR(INDEX(_compare_data!$B$110:$L$215,MATCH($B109,_compare_data!$A$110:$A$215,0),MATCH(ctl_solB&amp;" · Seg "&amp;ctl_segB,_compare_data!$B$109:$L$109,0)),0)</f>
        <v>380</v>
      </c>
      <c r="AF109">
        <f>IFERROR(INDEX(_compare_data!$B$218:$L$323,MATCH($B109,_compare_data!$A$218:$A$323,0),MATCH(ctl_solA&amp;" · Seg "&amp;ctl_segA,_compare_data!$B$217:$L$217,0)),0)</f>
        <v>376</v>
      </c>
      <c r="AG109">
        <f>IFERROR(INDEX(_compare_data!$B$218:$L$323,MATCH($B109,_compare_data!$A$218:$A$323,0),MATCH(ctl_solB&amp;" · Seg "&amp;ctl_segB,_compare_data!$B$217:$L$217,0)),0)</f>
        <v>380</v>
      </c>
    </row>
    <row r="110" spans="2:33" x14ac:dyDescent="0.2">
      <c r="B110" s="13" t="s">
        <v>153</v>
      </c>
      <c r="C110" s="34" t="s">
        <v>154</v>
      </c>
      <c r="D110" s="36">
        <f t="shared" si="35"/>
        <v>756</v>
      </c>
      <c r="E110" s="17">
        <f t="shared" si="36"/>
        <v>0.23412444444444447</v>
      </c>
      <c r="G110" s="15">
        <f>IFERROR(INDEX(_compare_data!$B$2:$L$107,MATCH($B110,_compare_data!$A$2:$A$107,0),MATCH(ctl_solA&amp;" · Seg "&amp;ctl_segA,_compare_data!$B$1:$L$1,0)),"")</f>
        <v>0.23138</v>
      </c>
      <c r="H110" s="17">
        <f>IFERROR(INDEX(_compare_data!$B$2:$L$107,MATCH($B110,_compare_data!$A$2:$A$107,0),MATCH(ctl_solB&amp;" · Seg "&amp;ctl_segB,_compare_data!$B$1:$L$1,0)),"")</f>
        <v>0.23683999999999999</v>
      </c>
      <c r="J110" s="15">
        <f t="shared" si="37"/>
        <v>5.4599999999999926E-3</v>
      </c>
      <c r="K110" s="17">
        <f t="shared" si="38"/>
        <v>0.92719723941700938</v>
      </c>
      <c r="M110" s="39">
        <f t="shared" si="39"/>
        <v>-5.4599999999999926E-3</v>
      </c>
      <c r="O110" s="20" t="s">
        <v>100</v>
      </c>
      <c r="AD110">
        <f>IFERROR(INDEX(_compare_data!$B$110:$L$215,MATCH($B110,_compare_data!$A$110:$A$215,0),MATCH(ctl_solA&amp;" · Seg "&amp;ctl_segA,_compare_data!$B$109:$L$109,0)),0)</f>
        <v>376</v>
      </c>
      <c r="AE110">
        <f>IFERROR(INDEX(_compare_data!$B$110:$L$215,MATCH($B110,_compare_data!$A$110:$A$215,0),MATCH(ctl_solB&amp;" · Seg "&amp;ctl_segB,_compare_data!$B$109:$L$109,0)),0)</f>
        <v>380</v>
      </c>
      <c r="AF110">
        <f>IFERROR(INDEX(_compare_data!$B$218:$L$323,MATCH($B110,_compare_data!$A$218:$A$323,0),MATCH(ctl_solA&amp;" · Seg "&amp;ctl_segA,_compare_data!$B$217:$L$217,0)),0)</f>
        <v>376</v>
      </c>
      <c r="AG110">
        <f>IFERROR(INDEX(_compare_data!$B$218:$L$323,MATCH($B110,_compare_data!$A$218:$A$323,0),MATCH(ctl_solB&amp;" · Seg "&amp;ctl_segB,_compare_data!$B$217:$L$217,0)),0)</f>
        <v>380</v>
      </c>
    </row>
    <row r="111" spans="2:33" x14ac:dyDescent="0.2">
      <c r="B111" s="13" t="s">
        <v>155</v>
      </c>
      <c r="C111" s="34" t="s">
        <v>156</v>
      </c>
      <c r="D111" s="36">
        <f t="shared" si="35"/>
        <v>756</v>
      </c>
      <c r="E111" s="17">
        <f t="shared" si="36"/>
        <v>0.54365079365079361</v>
      </c>
      <c r="G111" s="15">
        <f>IFERROR(INDEX(_compare_data!$B$2:$L$107,MATCH($B111,_compare_data!$A$2:$A$107,0),MATCH(ctl_solA&amp;" · Seg "&amp;ctl_segA,_compare_data!$B$1:$L$1,0)),"")</f>
        <v>0.54254999999999998</v>
      </c>
      <c r="H111" s="17">
        <f>IFERROR(INDEX(_compare_data!$B$2:$L$107,MATCH($B111,_compare_data!$A$2:$A$107,0),MATCH(ctl_solB&amp;" · Seg "&amp;ctl_segB,_compare_data!$B$1:$L$1,0)),"")</f>
        <v>0.54474</v>
      </c>
      <c r="J111" s="15">
        <f t="shared" si="37"/>
        <v>2.1900000000000253E-3</v>
      </c>
      <c r="K111" s="17">
        <f t="shared" si="38"/>
        <v>1</v>
      </c>
      <c r="M111" s="39">
        <f t="shared" si="39"/>
        <v>-2.1900000000000253E-3</v>
      </c>
      <c r="O111" s="20" t="s">
        <v>100</v>
      </c>
      <c r="AD111">
        <f>IFERROR(INDEX(_compare_data!$B$110:$L$215,MATCH($B111,_compare_data!$A$110:$A$215,0),MATCH(ctl_solA&amp;" · Seg "&amp;ctl_segA,_compare_data!$B$109:$L$109,0)),0)</f>
        <v>376</v>
      </c>
      <c r="AE111">
        <f>IFERROR(INDEX(_compare_data!$B$110:$L$215,MATCH($B111,_compare_data!$A$110:$A$215,0),MATCH(ctl_solB&amp;" · Seg "&amp;ctl_segB,_compare_data!$B$109:$L$109,0)),0)</f>
        <v>380</v>
      </c>
      <c r="AF111">
        <f>IFERROR(INDEX(_compare_data!$B$218:$L$323,MATCH($B111,_compare_data!$A$218:$A$323,0),MATCH(ctl_solA&amp;" · Seg "&amp;ctl_segA,_compare_data!$B$217:$L$217,0)),0)</f>
        <v>376</v>
      </c>
      <c r="AG111">
        <f>IFERROR(INDEX(_compare_data!$B$218:$L$323,MATCH($B111,_compare_data!$A$218:$A$323,0),MATCH(ctl_solB&amp;" · Seg "&amp;ctl_segB,_compare_data!$B$217:$L$217,0)),0)</f>
        <v>380</v>
      </c>
    </row>
    <row r="112" spans="2:33" x14ac:dyDescent="0.2">
      <c r="B112" s="3" t="s">
        <v>157</v>
      </c>
      <c r="C112" s="31" t="s">
        <v>158</v>
      </c>
      <c r="D112" s="32">
        <f t="shared" si="35"/>
        <v>756</v>
      </c>
      <c r="E112" s="7">
        <f t="shared" si="36"/>
        <v>0.35714000000000001</v>
      </c>
      <c r="G112" s="5">
        <f>IFERROR(INDEX(_compare_data!$B$2:$L$107,MATCH($B112,_compare_data!$A$2:$A$107,0),MATCH(ctl_solA&amp;" · Seg "&amp;ctl_segA,_compare_data!$B$1:$L$1,0)),"")</f>
        <v>0.35904000000000003</v>
      </c>
      <c r="H112" s="7">
        <f>IFERROR(INDEX(_compare_data!$B$2:$L$107,MATCH($B112,_compare_data!$A$2:$A$107,0),MATCH(ctl_solB&amp;" · Seg "&amp;ctl_segB,_compare_data!$B$1:$L$1,0)),"")</f>
        <v>0.35526000000000002</v>
      </c>
      <c r="J112" s="5">
        <f t="shared" si="37"/>
        <v>3.7800000000000056E-3</v>
      </c>
      <c r="K112" s="7">
        <f t="shared" si="38"/>
        <v>0.97403514530753044</v>
      </c>
      <c r="M112" s="39">
        <f t="shared" si="39"/>
        <v>3.7800000000000056E-3</v>
      </c>
      <c r="O112" s="4" t="s">
        <v>100</v>
      </c>
      <c r="AD112">
        <f>IFERROR(INDEX(_compare_data!$B$110:$L$215,MATCH($B112,_compare_data!$A$110:$A$215,0),MATCH(ctl_solA&amp;" · Seg "&amp;ctl_segA,_compare_data!$B$109:$L$109,0)),0)</f>
        <v>376</v>
      </c>
      <c r="AE112">
        <f>IFERROR(INDEX(_compare_data!$B$110:$L$215,MATCH($B112,_compare_data!$A$110:$A$215,0),MATCH(ctl_solB&amp;" · Seg "&amp;ctl_segB,_compare_data!$B$109:$L$109,0)),0)</f>
        <v>380</v>
      </c>
      <c r="AF112">
        <f>IFERROR(INDEX(_compare_data!$B$218:$L$323,MATCH($B112,_compare_data!$A$218:$A$323,0),MATCH(ctl_solA&amp;" · Seg "&amp;ctl_segA,_compare_data!$B$217:$L$217,0)),0)</f>
        <v>376</v>
      </c>
      <c r="AG112">
        <f>IFERROR(INDEX(_compare_data!$B$218:$L$323,MATCH($B112,_compare_data!$A$218:$A$323,0),MATCH(ctl_solB&amp;" · Seg "&amp;ctl_segB,_compare_data!$B$217:$L$217,0)),0)</f>
        <v>380</v>
      </c>
    </row>
    <row r="113" spans="2:33" x14ac:dyDescent="0.2"/>
    <row r="114" spans="2:33" x14ac:dyDescent="0.2"/>
    <row r="115" spans="2:33" x14ac:dyDescent="0.2">
      <c r="C115" s="26" t="s">
        <v>159</v>
      </c>
    </row>
    <row r="116" spans="2:33" x14ac:dyDescent="0.2">
      <c r="B116" s="11" t="s">
        <v>160</v>
      </c>
      <c r="C116" s="33" t="s">
        <v>161</v>
      </c>
      <c r="D116" s="35">
        <f t="shared" ref="D116:D122" si="40">AD116+AE116</f>
        <v>756</v>
      </c>
      <c r="E116" s="16">
        <f t="shared" ref="E116:E122" si="41">IFERROR(($G116*AF116+$H116*AG116)/(AF116+AG116),"")</f>
        <v>0.16534835978835979</v>
      </c>
      <c r="G116" s="14">
        <f>IFERROR(INDEX(_compare_data!$B$2:$L$107,MATCH($B116,_compare_data!$A$2:$A$107,0),MATCH(ctl_solA&amp;" · Seg "&amp;ctl_segA,_compare_data!$B$1:$L$1,0)),"")</f>
        <v>0.15426000000000001</v>
      </c>
      <c r="H116" s="16">
        <f>IFERROR(INDEX(_compare_data!$B$2:$L$107,MATCH($B116,_compare_data!$A$2:$A$107,0),MATCH(ctl_solB&amp;" · Seg "&amp;ctl_segB,_compare_data!$B$1:$L$1,0)),"")</f>
        <v>0.17632</v>
      </c>
      <c r="J116" s="14">
        <f t="shared" ref="J116:J122" si="42">IFERROR(ABS($G116-$H116),"")</f>
        <v>2.2059999999999996E-2</v>
      </c>
      <c r="K116" s="16">
        <f t="shared" ref="K116:K122" si="43">IFERROR(CHIDIST((AD116+AE116)*MAX(ABS((G116*AD116)*((1-H116)*AE116)-((1-G116)*AD116)*(H116*AE116))-(AD116+AE116)/2,0)^2/(AD116*AE116*(G116*AD116+H116*AE116)*((1-G116)*AD116+(1-H116)*AE116)),1),1)</f>
        <v>0.47247966589134049</v>
      </c>
      <c r="M116" s="39">
        <f t="shared" ref="M116:M122" si="44">IFERROR($G116-$H116,"")</f>
        <v>-2.2059999999999996E-2</v>
      </c>
      <c r="O116" s="19" t="s">
        <v>100</v>
      </c>
      <c r="AD116">
        <f>IFERROR(INDEX(_compare_data!$B$110:$L$215,MATCH($B116,_compare_data!$A$110:$A$215,0),MATCH(ctl_solA&amp;" · Seg "&amp;ctl_segA,_compare_data!$B$109:$L$109,0)),0)</f>
        <v>376</v>
      </c>
      <c r="AE116">
        <f>IFERROR(INDEX(_compare_data!$B$110:$L$215,MATCH($B116,_compare_data!$A$110:$A$215,0),MATCH(ctl_solB&amp;" · Seg "&amp;ctl_segB,_compare_data!$B$109:$L$109,0)),0)</f>
        <v>380</v>
      </c>
      <c r="AF116">
        <f>IFERROR(INDEX(_compare_data!$B$218:$L$323,MATCH($B116,_compare_data!$A$218:$A$323,0),MATCH(ctl_solA&amp;" · Seg "&amp;ctl_segA,_compare_data!$B$217:$L$217,0)),0)</f>
        <v>376</v>
      </c>
      <c r="AG116">
        <f>IFERROR(INDEX(_compare_data!$B$218:$L$323,MATCH($B116,_compare_data!$A$218:$A$323,0),MATCH(ctl_solB&amp;" · Seg "&amp;ctl_segB,_compare_data!$B$217:$L$217,0)),0)</f>
        <v>380</v>
      </c>
    </row>
    <row r="117" spans="2:33" x14ac:dyDescent="0.2">
      <c r="B117" s="13" t="s">
        <v>162</v>
      </c>
      <c r="C117" s="34" t="s">
        <v>163</v>
      </c>
      <c r="D117" s="36">
        <f t="shared" si="40"/>
        <v>756</v>
      </c>
      <c r="E117" s="17">
        <f t="shared" si="41"/>
        <v>0.37963137566137567</v>
      </c>
      <c r="G117" s="15">
        <f>IFERROR(INDEX(_compare_data!$B$2:$L$107,MATCH($B117,_compare_data!$A$2:$A$107,0),MATCH(ctl_solA&amp;" · Seg "&amp;ctl_segA,_compare_data!$B$1:$L$1,0)),"")</f>
        <v>0.36702000000000001</v>
      </c>
      <c r="H117" s="17">
        <f>IFERROR(INDEX(_compare_data!$B$2:$L$107,MATCH($B117,_compare_data!$A$2:$A$107,0),MATCH(ctl_solB&amp;" · Seg "&amp;ctl_segB,_compare_data!$B$1:$L$1,0)),"")</f>
        <v>0.39211000000000001</v>
      </c>
      <c r="J117" s="15">
        <f t="shared" si="42"/>
        <v>2.5090000000000001E-2</v>
      </c>
      <c r="K117" s="17">
        <f t="shared" si="43"/>
        <v>0.52490030912686736</v>
      </c>
      <c r="M117" s="39">
        <f t="shared" si="44"/>
        <v>-2.5090000000000001E-2</v>
      </c>
      <c r="O117" s="20" t="s">
        <v>100</v>
      </c>
      <c r="AD117">
        <f>IFERROR(INDEX(_compare_data!$B$110:$L$215,MATCH($B117,_compare_data!$A$110:$A$215,0),MATCH(ctl_solA&amp;" · Seg "&amp;ctl_segA,_compare_data!$B$109:$L$109,0)),0)</f>
        <v>376</v>
      </c>
      <c r="AE117">
        <f>IFERROR(INDEX(_compare_data!$B$110:$L$215,MATCH($B117,_compare_data!$A$110:$A$215,0),MATCH(ctl_solB&amp;" · Seg "&amp;ctl_segB,_compare_data!$B$109:$L$109,0)),0)</f>
        <v>380</v>
      </c>
      <c r="AF117">
        <f>IFERROR(INDEX(_compare_data!$B$218:$L$323,MATCH($B117,_compare_data!$A$218:$A$323,0),MATCH(ctl_solA&amp;" · Seg "&amp;ctl_segA,_compare_data!$B$217:$L$217,0)),0)</f>
        <v>376</v>
      </c>
      <c r="AG117">
        <f>IFERROR(INDEX(_compare_data!$B$218:$L$323,MATCH($B117,_compare_data!$A$218:$A$323,0),MATCH(ctl_solB&amp;" · Seg "&amp;ctl_segB,_compare_data!$B$217:$L$217,0)),0)</f>
        <v>380</v>
      </c>
    </row>
    <row r="118" spans="2:33" x14ac:dyDescent="0.2">
      <c r="B118" s="13" t="s">
        <v>164</v>
      </c>
      <c r="C118" s="34" t="s">
        <v>165</v>
      </c>
      <c r="D118" s="36">
        <f t="shared" si="40"/>
        <v>756</v>
      </c>
      <c r="E118" s="17">
        <f t="shared" si="41"/>
        <v>0.22883259259259256</v>
      </c>
      <c r="G118" s="15">
        <f>IFERROR(INDEX(_compare_data!$B$2:$L$107,MATCH($B118,_compare_data!$A$2:$A$107,0),MATCH(ctl_solA&amp;" · Seg "&amp;ctl_segA,_compare_data!$B$1:$L$1,0)),"")</f>
        <v>0.22073999999999999</v>
      </c>
      <c r="H118" s="17">
        <f>IFERROR(INDEX(_compare_data!$B$2:$L$107,MATCH($B118,_compare_data!$A$2:$A$107,0),MATCH(ctl_solB&amp;" · Seg "&amp;ctl_segB,_compare_data!$B$1:$L$1,0)),"")</f>
        <v>0.23683999999999999</v>
      </c>
      <c r="J118" s="15">
        <f t="shared" si="42"/>
        <v>1.6100000000000003E-2</v>
      </c>
      <c r="K118" s="17">
        <f t="shared" si="43"/>
        <v>0.65971400323680807</v>
      </c>
      <c r="M118" s="39">
        <f t="shared" si="44"/>
        <v>-1.6100000000000003E-2</v>
      </c>
      <c r="O118" s="20" t="s">
        <v>100</v>
      </c>
      <c r="AD118">
        <f>IFERROR(INDEX(_compare_data!$B$110:$L$215,MATCH($B118,_compare_data!$A$110:$A$215,0),MATCH(ctl_solA&amp;" · Seg "&amp;ctl_segA,_compare_data!$B$109:$L$109,0)),0)</f>
        <v>376</v>
      </c>
      <c r="AE118">
        <f>IFERROR(INDEX(_compare_data!$B$110:$L$215,MATCH($B118,_compare_data!$A$110:$A$215,0),MATCH(ctl_solB&amp;" · Seg "&amp;ctl_segB,_compare_data!$B$109:$L$109,0)),0)</f>
        <v>380</v>
      </c>
      <c r="AF118">
        <f>IFERROR(INDEX(_compare_data!$B$218:$L$323,MATCH($B118,_compare_data!$A$218:$A$323,0),MATCH(ctl_solA&amp;" · Seg "&amp;ctl_segA,_compare_data!$B$217:$L$217,0)),0)</f>
        <v>376</v>
      </c>
      <c r="AG118">
        <f>IFERROR(INDEX(_compare_data!$B$218:$L$323,MATCH($B118,_compare_data!$A$218:$A$323,0),MATCH(ctl_solB&amp;" · Seg "&amp;ctl_segB,_compare_data!$B$217:$L$217,0)),0)</f>
        <v>380</v>
      </c>
    </row>
    <row r="119" spans="2:33" x14ac:dyDescent="0.2">
      <c r="B119" s="13" t="s">
        <v>166</v>
      </c>
      <c r="C119" s="34" t="s">
        <v>167</v>
      </c>
      <c r="D119" s="36">
        <f t="shared" si="40"/>
        <v>756</v>
      </c>
      <c r="E119" s="17">
        <f t="shared" si="41"/>
        <v>0.11375380952380953</v>
      </c>
      <c r="G119" s="15">
        <f>IFERROR(INDEX(_compare_data!$B$2:$L$107,MATCH($B119,_compare_data!$A$2:$A$107,0),MATCH(ctl_solA&amp;" · Seg "&amp;ctl_segA,_compare_data!$B$1:$L$1,0)),"")</f>
        <v>0.10638</v>
      </c>
      <c r="H119" s="17">
        <f>IFERROR(INDEX(_compare_data!$B$2:$L$107,MATCH($B119,_compare_data!$A$2:$A$107,0),MATCH(ctl_solB&amp;" · Seg "&amp;ctl_segB,_compare_data!$B$1:$L$1,0)),"")</f>
        <v>0.12105</v>
      </c>
      <c r="J119" s="15">
        <f t="shared" si="42"/>
        <v>1.4670000000000002E-2</v>
      </c>
      <c r="K119" s="17">
        <f t="shared" si="43"/>
        <v>0.60262477699023309</v>
      </c>
      <c r="M119" s="39">
        <f t="shared" si="44"/>
        <v>-1.4670000000000002E-2</v>
      </c>
      <c r="O119" s="20" t="s">
        <v>100</v>
      </c>
      <c r="AD119">
        <f>IFERROR(INDEX(_compare_data!$B$110:$L$215,MATCH($B119,_compare_data!$A$110:$A$215,0),MATCH(ctl_solA&amp;" · Seg "&amp;ctl_segA,_compare_data!$B$109:$L$109,0)),0)</f>
        <v>376</v>
      </c>
      <c r="AE119">
        <f>IFERROR(INDEX(_compare_data!$B$110:$L$215,MATCH($B119,_compare_data!$A$110:$A$215,0),MATCH(ctl_solB&amp;" · Seg "&amp;ctl_segB,_compare_data!$B$109:$L$109,0)),0)</f>
        <v>380</v>
      </c>
      <c r="AF119">
        <f>IFERROR(INDEX(_compare_data!$B$218:$L$323,MATCH($B119,_compare_data!$A$218:$A$323,0),MATCH(ctl_solA&amp;" · Seg "&amp;ctl_segA,_compare_data!$B$217:$L$217,0)),0)</f>
        <v>376</v>
      </c>
      <c r="AG119">
        <f>IFERROR(INDEX(_compare_data!$B$218:$L$323,MATCH($B119,_compare_data!$A$218:$A$323,0),MATCH(ctl_solB&amp;" · Seg "&amp;ctl_segB,_compare_data!$B$217:$L$217,0)),0)</f>
        <v>380</v>
      </c>
    </row>
    <row r="120" spans="2:33" x14ac:dyDescent="0.2">
      <c r="B120" s="13" t="s">
        <v>168</v>
      </c>
      <c r="C120" s="34" t="s">
        <v>169</v>
      </c>
      <c r="D120" s="36">
        <f t="shared" si="40"/>
        <v>756</v>
      </c>
      <c r="E120" s="17">
        <f t="shared" si="41"/>
        <v>8.9947460317460329E-2</v>
      </c>
      <c r="G120" s="15">
        <f>IFERROR(INDEX(_compare_data!$B$2:$L$107,MATCH($B120,_compare_data!$A$2:$A$107,0),MATCH(ctl_solA&amp;" · Seg "&amp;ctl_segA,_compare_data!$B$1:$L$1,0)),"")</f>
        <v>9.0429999999999996E-2</v>
      </c>
      <c r="H120" s="17">
        <f>IFERROR(INDEX(_compare_data!$B$2:$L$107,MATCH($B120,_compare_data!$A$2:$A$107,0),MATCH(ctl_solB&amp;" · Seg "&amp;ctl_segB,_compare_data!$B$1:$L$1,0)),"")</f>
        <v>8.9469999999999994E-2</v>
      </c>
      <c r="J120" s="15">
        <f t="shared" si="42"/>
        <v>9.6000000000000252E-4</v>
      </c>
      <c r="K120" s="17">
        <f t="shared" si="43"/>
        <v>1</v>
      </c>
      <c r="M120" s="39">
        <f t="shared" si="44"/>
        <v>9.6000000000000252E-4</v>
      </c>
      <c r="O120" s="20" t="s">
        <v>100</v>
      </c>
      <c r="AD120">
        <f>IFERROR(INDEX(_compare_data!$B$110:$L$215,MATCH($B120,_compare_data!$A$110:$A$215,0),MATCH(ctl_solA&amp;" · Seg "&amp;ctl_segA,_compare_data!$B$109:$L$109,0)),0)</f>
        <v>376</v>
      </c>
      <c r="AE120">
        <f>IFERROR(INDEX(_compare_data!$B$110:$L$215,MATCH($B120,_compare_data!$A$110:$A$215,0),MATCH(ctl_solB&amp;" · Seg "&amp;ctl_segB,_compare_data!$B$109:$L$109,0)),0)</f>
        <v>380</v>
      </c>
      <c r="AF120">
        <f>IFERROR(INDEX(_compare_data!$B$218:$L$323,MATCH($B120,_compare_data!$A$218:$A$323,0),MATCH(ctl_solA&amp;" · Seg "&amp;ctl_segA,_compare_data!$B$217:$L$217,0)),0)</f>
        <v>376</v>
      </c>
      <c r="AG120">
        <f>IFERROR(INDEX(_compare_data!$B$218:$L$323,MATCH($B120,_compare_data!$A$218:$A$323,0),MATCH(ctl_solB&amp;" · Seg "&amp;ctl_segB,_compare_data!$B$217:$L$217,0)),0)</f>
        <v>380</v>
      </c>
    </row>
    <row r="121" spans="2:33" x14ac:dyDescent="0.2">
      <c r="B121" s="13" t="s">
        <v>170</v>
      </c>
      <c r="C121" s="34" t="s">
        <v>171</v>
      </c>
      <c r="D121" s="36">
        <f t="shared" si="40"/>
        <v>756</v>
      </c>
      <c r="E121" s="17">
        <f t="shared" si="41"/>
        <v>0.19576650793650793</v>
      </c>
      <c r="G121" s="15">
        <f>IFERROR(INDEX(_compare_data!$B$2:$L$107,MATCH($B121,_compare_data!$A$2:$A$107,0),MATCH(ctl_solA&amp;" · Seg "&amp;ctl_segA,_compare_data!$B$1:$L$1,0)),"")</f>
        <v>0.18883</v>
      </c>
      <c r="H121" s="17">
        <f>IFERROR(INDEX(_compare_data!$B$2:$L$107,MATCH($B121,_compare_data!$A$2:$A$107,0),MATCH(ctl_solB&amp;" · Seg "&amp;ctl_segB,_compare_data!$B$1:$L$1,0)),"")</f>
        <v>0.20263</v>
      </c>
      <c r="J121" s="15">
        <f t="shared" si="42"/>
        <v>1.3800000000000007E-2</v>
      </c>
      <c r="K121" s="17">
        <f t="shared" si="43"/>
        <v>0.69915132968500993</v>
      </c>
      <c r="M121" s="39">
        <f t="shared" si="44"/>
        <v>-1.3800000000000007E-2</v>
      </c>
      <c r="O121" s="20" t="s">
        <v>100</v>
      </c>
      <c r="AD121">
        <f>IFERROR(INDEX(_compare_data!$B$110:$L$215,MATCH($B121,_compare_data!$A$110:$A$215,0),MATCH(ctl_solA&amp;" · Seg "&amp;ctl_segA,_compare_data!$B$109:$L$109,0)),0)</f>
        <v>376</v>
      </c>
      <c r="AE121">
        <f>IFERROR(INDEX(_compare_data!$B$110:$L$215,MATCH($B121,_compare_data!$A$110:$A$215,0),MATCH(ctl_solB&amp;" · Seg "&amp;ctl_segB,_compare_data!$B$109:$L$109,0)),0)</f>
        <v>380</v>
      </c>
      <c r="AF121">
        <f>IFERROR(INDEX(_compare_data!$B$218:$L$323,MATCH($B121,_compare_data!$A$218:$A$323,0),MATCH(ctl_solA&amp;" · Seg "&amp;ctl_segA,_compare_data!$B$217:$L$217,0)),0)</f>
        <v>376</v>
      </c>
      <c r="AG121">
        <f>IFERROR(INDEX(_compare_data!$B$218:$L$323,MATCH($B121,_compare_data!$A$218:$A$323,0),MATCH(ctl_solB&amp;" · Seg "&amp;ctl_segB,_compare_data!$B$217:$L$217,0)),0)</f>
        <v>380</v>
      </c>
    </row>
    <row r="122" spans="2:33" x14ac:dyDescent="0.2">
      <c r="B122" s="3" t="s">
        <v>172</v>
      </c>
      <c r="C122" s="31" t="s">
        <v>173</v>
      </c>
      <c r="D122" s="32">
        <f t="shared" si="40"/>
        <v>756</v>
      </c>
      <c r="E122" s="7">
        <f t="shared" si="41"/>
        <v>0.21561195767195765</v>
      </c>
      <c r="G122" s="5">
        <f>IFERROR(INDEX(_compare_data!$B$2:$L$107,MATCH($B122,_compare_data!$A$2:$A$107,0),MATCH(ctl_solA&amp;" · Seg "&amp;ctl_segA,_compare_data!$B$1:$L$1,0)),"")</f>
        <v>0.20479</v>
      </c>
      <c r="H122" s="7">
        <f>IFERROR(INDEX(_compare_data!$B$2:$L$107,MATCH($B122,_compare_data!$A$2:$A$107,0),MATCH(ctl_solB&amp;" · Seg "&amp;ctl_segB,_compare_data!$B$1:$L$1,0)),"")</f>
        <v>0.22631999999999999</v>
      </c>
      <c r="J122" s="5">
        <f t="shared" si="42"/>
        <v>2.1529999999999994E-2</v>
      </c>
      <c r="K122" s="7">
        <f t="shared" si="43"/>
        <v>0.5278530756191222</v>
      </c>
      <c r="M122" s="39">
        <f t="shared" si="44"/>
        <v>-2.1529999999999994E-2</v>
      </c>
      <c r="O122" s="4" t="s">
        <v>100</v>
      </c>
      <c r="AD122">
        <f>IFERROR(INDEX(_compare_data!$B$110:$L$215,MATCH($B122,_compare_data!$A$110:$A$215,0),MATCH(ctl_solA&amp;" · Seg "&amp;ctl_segA,_compare_data!$B$109:$L$109,0)),0)</f>
        <v>376</v>
      </c>
      <c r="AE122">
        <f>IFERROR(INDEX(_compare_data!$B$110:$L$215,MATCH($B122,_compare_data!$A$110:$A$215,0),MATCH(ctl_solB&amp;" · Seg "&amp;ctl_segB,_compare_data!$B$109:$L$109,0)),0)</f>
        <v>380</v>
      </c>
      <c r="AF122">
        <f>IFERROR(INDEX(_compare_data!$B$218:$L$323,MATCH($B122,_compare_data!$A$218:$A$323,0),MATCH(ctl_solA&amp;" · Seg "&amp;ctl_segA,_compare_data!$B$217:$L$217,0)),0)</f>
        <v>376</v>
      </c>
      <c r="AG122">
        <f>IFERROR(INDEX(_compare_data!$B$218:$L$323,MATCH($B122,_compare_data!$A$218:$A$323,0),MATCH(ctl_solB&amp;" · Seg "&amp;ctl_segB,_compare_data!$B$217:$L$217,0)),0)</f>
        <v>380</v>
      </c>
    </row>
    <row r="123" spans="2:33" x14ac:dyDescent="0.2"/>
    <row r="124" spans="2:33" x14ac:dyDescent="0.2"/>
    <row r="125" spans="2:33" x14ac:dyDescent="0.2">
      <c r="C125" s="26" t="s">
        <v>174</v>
      </c>
    </row>
    <row r="126" spans="2:33" x14ac:dyDescent="0.2">
      <c r="B126" s="11" t="s">
        <v>175</v>
      </c>
      <c r="C126" s="33" t="s">
        <v>176</v>
      </c>
      <c r="D126" s="35">
        <f t="shared" ref="D126:D131" si="45">AD126+AE126</f>
        <v>756</v>
      </c>
      <c r="E126" s="16">
        <f t="shared" ref="E126:E131" si="46">IFERROR(($G126*AF126+$H126*AG126)/(AF126+AG126),"")</f>
        <v>0.69444656084656087</v>
      </c>
      <c r="G126" s="14">
        <f>IFERROR(INDEX(_compare_data!$B$2:$L$107,MATCH($B126,_compare_data!$A$2:$A$107,0),MATCH(ctl_solA&amp;" · Seg "&amp;ctl_segA,_compare_data!$B$1:$L$1,0)),"")</f>
        <v>0.69415000000000004</v>
      </c>
      <c r="H126" s="16">
        <f>IFERROR(INDEX(_compare_data!$B$2:$L$107,MATCH($B126,_compare_data!$A$2:$A$107,0),MATCH(ctl_solB&amp;" · Seg "&amp;ctl_segB,_compare_data!$B$1:$L$1,0)),"")</f>
        <v>0.69474000000000002</v>
      </c>
      <c r="J126" s="14">
        <f t="shared" ref="J126:J131" si="47">IFERROR(ABS($G126-$H126),"")</f>
        <v>5.8999999999997943E-4</v>
      </c>
      <c r="K126" s="16">
        <f t="shared" ref="K126:K131" si="48">IFERROR(CHIDIST((AD126+AE126)*MAX(ABS((G126*AD126)*((1-H126)*AE126)-((1-G126)*AD126)*(H126*AE126))-(AD126+AE126)/2,0)^2/(AD126*AE126*(G126*AD126+H126*AE126)*((1-G126)*AD126+(1-H126)*AE126)),1),1)</f>
        <v>1</v>
      </c>
      <c r="M126" s="39">
        <f t="shared" ref="M126:M131" si="49">IFERROR($G126-$H126,"")</f>
        <v>-5.8999999999997943E-4</v>
      </c>
      <c r="O126" s="19" t="s">
        <v>100</v>
      </c>
      <c r="AD126">
        <f>IFERROR(INDEX(_compare_data!$B$110:$L$215,MATCH($B126,_compare_data!$A$110:$A$215,0),MATCH(ctl_solA&amp;" · Seg "&amp;ctl_segA,_compare_data!$B$109:$L$109,0)),0)</f>
        <v>376</v>
      </c>
      <c r="AE126">
        <f>IFERROR(INDEX(_compare_data!$B$110:$L$215,MATCH($B126,_compare_data!$A$110:$A$215,0),MATCH(ctl_solB&amp;" · Seg "&amp;ctl_segB,_compare_data!$B$109:$L$109,0)),0)</f>
        <v>380</v>
      </c>
      <c r="AF126">
        <f>IFERROR(INDEX(_compare_data!$B$218:$L$323,MATCH($B126,_compare_data!$A$218:$A$323,0),MATCH(ctl_solA&amp;" · Seg "&amp;ctl_segA,_compare_data!$B$217:$L$217,0)),0)</f>
        <v>376</v>
      </c>
      <c r="AG126">
        <f>IFERROR(INDEX(_compare_data!$B$218:$L$323,MATCH($B126,_compare_data!$A$218:$A$323,0),MATCH(ctl_solB&amp;" · Seg "&amp;ctl_segB,_compare_data!$B$217:$L$217,0)),0)</f>
        <v>380</v>
      </c>
    </row>
    <row r="127" spans="2:33" x14ac:dyDescent="0.2">
      <c r="B127" s="13" t="s">
        <v>177</v>
      </c>
      <c r="C127" s="34" t="s">
        <v>178</v>
      </c>
      <c r="D127" s="36">
        <f t="shared" si="45"/>
        <v>756</v>
      </c>
      <c r="E127" s="17">
        <f t="shared" si="46"/>
        <v>0.50529185185185177</v>
      </c>
      <c r="G127" s="15">
        <f>IFERROR(INDEX(_compare_data!$B$2:$L$107,MATCH($B127,_compare_data!$A$2:$A$107,0),MATCH(ctl_solA&amp;" · Seg "&amp;ctl_segA,_compare_data!$B$1:$L$1,0)),"")</f>
        <v>0.51063999999999998</v>
      </c>
      <c r="H127" s="17">
        <f>IFERROR(INDEX(_compare_data!$B$2:$L$107,MATCH($B127,_compare_data!$A$2:$A$107,0),MATCH(ctl_solB&amp;" · Seg "&amp;ctl_segB,_compare_data!$B$1:$L$1,0)),"")</f>
        <v>0.5</v>
      </c>
      <c r="J127" s="15">
        <f t="shared" si="47"/>
        <v>1.0639999999999983E-2</v>
      </c>
      <c r="K127" s="17">
        <f t="shared" si="48"/>
        <v>0.82601170551921743</v>
      </c>
      <c r="M127" s="39">
        <f t="shared" si="49"/>
        <v>1.0639999999999983E-2</v>
      </c>
      <c r="O127" s="20" t="s">
        <v>100</v>
      </c>
      <c r="AD127">
        <f>IFERROR(INDEX(_compare_data!$B$110:$L$215,MATCH($B127,_compare_data!$A$110:$A$215,0),MATCH(ctl_solA&amp;" · Seg "&amp;ctl_segA,_compare_data!$B$109:$L$109,0)),0)</f>
        <v>376</v>
      </c>
      <c r="AE127">
        <f>IFERROR(INDEX(_compare_data!$B$110:$L$215,MATCH($B127,_compare_data!$A$110:$A$215,0),MATCH(ctl_solB&amp;" · Seg "&amp;ctl_segB,_compare_data!$B$109:$L$109,0)),0)</f>
        <v>380</v>
      </c>
      <c r="AF127">
        <f>IFERROR(INDEX(_compare_data!$B$218:$L$323,MATCH($B127,_compare_data!$A$218:$A$323,0),MATCH(ctl_solA&amp;" · Seg "&amp;ctl_segA,_compare_data!$B$217:$L$217,0)),0)</f>
        <v>376</v>
      </c>
      <c r="AG127">
        <f>IFERROR(INDEX(_compare_data!$B$218:$L$323,MATCH($B127,_compare_data!$A$218:$A$323,0),MATCH(ctl_solB&amp;" · Seg "&amp;ctl_segB,_compare_data!$B$217:$L$217,0)),0)</f>
        <v>380</v>
      </c>
    </row>
    <row r="128" spans="2:33" x14ac:dyDescent="0.2">
      <c r="B128" s="13" t="s">
        <v>179</v>
      </c>
      <c r="C128" s="34" t="s">
        <v>180</v>
      </c>
      <c r="D128" s="36">
        <f t="shared" si="45"/>
        <v>756</v>
      </c>
      <c r="E128" s="17">
        <f t="shared" si="46"/>
        <v>0.50661380952380952</v>
      </c>
      <c r="G128" s="15">
        <f>IFERROR(INDEX(_compare_data!$B$2:$L$107,MATCH($B128,_compare_data!$A$2:$A$107,0),MATCH(ctl_solA&amp;" · Seg "&amp;ctl_segA,_compare_data!$B$1:$L$1,0)),"")</f>
        <v>0.51063999999999998</v>
      </c>
      <c r="H128" s="17">
        <f>IFERROR(INDEX(_compare_data!$B$2:$L$107,MATCH($B128,_compare_data!$A$2:$A$107,0),MATCH(ctl_solB&amp;" · Seg "&amp;ctl_segB,_compare_data!$B$1:$L$1,0)),"")</f>
        <v>0.50263000000000002</v>
      </c>
      <c r="J128" s="15">
        <f t="shared" si="47"/>
        <v>8.0099999999999616E-3</v>
      </c>
      <c r="K128" s="17">
        <f t="shared" si="48"/>
        <v>0.88273099034665348</v>
      </c>
      <c r="M128" s="39">
        <f t="shared" si="49"/>
        <v>8.0099999999999616E-3</v>
      </c>
      <c r="O128" s="20" t="s">
        <v>100</v>
      </c>
      <c r="AD128">
        <f>IFERROR(INDEX(_compare_data!$B$110:$L$215,MATCH($B128,_compare_data!$A$110:$A$215,0),MATCH(ctl_solA&amp;" · Seg "&amp;ctl_segA,_compare_data!$B$109:$L$109,0)),0)</f>
        <v>376</v>
      </c>
      <c r="AE128">
        <f>IFERROR(INDEX(_compare_data!$B$110:$L$215,MATCH($B128,_compare_data!$A$110:$A$215,0),MATCH(ctl_solB&amp;" · Seg "&amp;ctl_segB,_compare_data!$B$109:$L$109,0)),0)</f>
        <v>380</v>
      </c>
      <c r="AF128">
        <f>IFERROR(INDEX(_compare_data!$B$218:$L$323,MATCH($B128,_compare_data!$A$218:$A$323,0),MATCH(ctl_solA&amp;" · Seg "&amp;ctl_segA,_compare_data!$B$217:$L$217,0)),0)</f>
        <v>376</v>
      </c>
      <c r="AG128">
        <f>IFERROR(INDEX(_compare_data!$B$218:$L$323,MATCH($B128,_compare_data!$A$218:$A$323,0),MATCH(ctl_solB&amp;" · Seg "&amp;ctl_segB,_compare_data!$B$217:$L$217,0)),0)</f>
        <v>380</v>
      </c>
    </row>
    <row r="129" spans="2:33" x14ac:dyDescent="0.2">
      <c r="B129" s="13" t="s">
        <v>181</v>
      </c>
      <c r="C129" s="34" t="s">
        <v>182</v>
      </c>
      <c r="D129" s="36">
        <f t="shared" si="45"/>
        <v>756</v>
      </c>
      <c r="E129" s="17">
        <f t="shared" si="46"/>
        <v>0.32275396825396829</v>
      </c>
      <c r="G129" s="15">
        <f>IFERROR(INDEX(_compare_data!$B$2:$L$107,MATCH($B129,_compare_data!$A$2:$A$107,0),MATCH(ctl_solA&amp;" · Seg "&amp;ctl_segA,_compare_data!$B$1:$L$1,0)),"")</f>
        <v>0.31914999999999999</v>
      </c>
      <c r="H129" s="17">
        <f>IFERROR(INDEX(_compare_data!$B$2:$L$107,MATCH($B129,_compare_data!$A$2:$A$107,0),MATCH(ctl_solB&amp;" · Seg "&amp;ctl_segB,_compare_data!$B$1:$L$1,0)),"")</f>
        <v>0.32632</v>
      </c>
      <c r="J129" s="15">
        <f t="shared" si="47"/>
        <v>7.1700000000000097E-3</v>
      </c>
      <c r="K129" s="17">
        <f t="shared" si="48"/>
        <v>0.89416252475061209</v>
      </c>
      <c r="M129" s="39">
        <f t="shared" si="49"/>
        <v>-7.1700000000000097E-3</v>
      </c>
      <c r="O129" s="20" t="s">
        <v>100</v>
      </c>
      <c r="AD129">
        <f>IFERROR(INDEX(_compare_data!$B$110:$L$215,MATCH($B129,_compare_data!$A$110:$A$215,0),MATCH(ctl_solA&amp;" · Seg "&amp;ctl_segA,_compare_data!$B$109:$L$109,0)),0)</f>
        <v>376</v>
      </c>
      <c r="AE129">
        <f>IFERROR(INDEX(_compare_data!$B$110:$L$215,MATCH($B129,_compare_data!$A$110:$A$215,0),MATCH(ctl_solB&amp;" · Seg "&amp;ctl_segB,_compare_data!$B$109:$L$109,0)),0)</f>
        <v>380</v>
      </c>
      <c r="AF129">
        <f>IFERROR(INDEX(_compare_data!$B$218:$L$323,MATCH($B129,_compare_data!$A$218:$A$323,0),MATCH(ctl_solA&amp;" · Seg "&amp;ctl_segA,_compare_data!$B$217:$L$217,0)),0)</f>
        <v>376</v>
      </c>
      <c r="AG129">
        <f>IFERROR(INDEX(_compare_data!$B$218:$L$323,MATCH($B129,_compare_data!$A$218:$A$323,0),MATCH(ctl_solB&amp;" · Seg "&amp;ctl_segB,_compare_data!$B$217:$L$217,0)),0)</f>
        <v>380</v>
      </c>
    </row>
    <row r="130" spans="2:33" x14ac:dyDescent="0.2">
      <c r="B130" s="13" t="s">
        <v>183</v>
      </c>
      <c r="C130" s="34" t="s">
        <v>184</v>
      </c>
      <c r="D130" s="36">
        <f t="shared" si="45"/>
        <v>756</v>
      </c>
      <c r="E130" s="17">
        <f t="shared" si="46"/>
        <v>0.67327814814814813</v>
      </c>
      <c r="G130" s="15">
        <f>IFERROR(INDEX(_compare_data!$B$2:$L$107,MATCH($B130,_compare_data!$A$2:$A$107,0),MATCH(ctl_solA&amp;" · Seg "&amp;ctl_segA,_compare_data!$B$1:$L$1,0)),"")</f>
        <v>0.67552999999999996</v>
      </c>
      <c r="H130" s="17">
        <f>IFERROR(INDEX(_compare_data!$B$2:$L$107,MATCH($B130,_compare_data!$A$2:$A$107,0),MATCH(ctl_solB&amp;" · Seg "&amp;ctl_segB,_compare_data!$B$1:$L$1,0)),"")</f>
        <v>0.67105000000000004</v>
      </c>
      <c r="J130" s="15">
        <f t="shared" si="47"/>
        <v>4.4799999999999285E-3</v>
      </c>
      <c r="K130" s="17">
        <f t="shared" si="48"/>
        <v>0.95711860953141192</v>
      </c>
      <c r="M130" s="39">
        <f t="shared" si="49"/>
        <v>4.4799999999999285E-3</v>
      </c>
      <c r="O130" s="20" t="s">
        <v>100</v>
      </c>
      <c r="AD130">
        <f>IFERROR(INDEX(_compare_data!$B$110:$L$215,MATCH($B130,_compare_data!$A$110:$A$215,0),MATCH(ctl_solA&amp;" · Seg "&amp;ctl_segA,_compare_data!$B$109:$L$109,0)),0)</f>
        <v>376</v>
      </c>
      <c r="AE130">
        <f>IFERROR(INDEX(_compare_data!$B$110:$L$215,MATCH($B130,_compare_data!$A$110:$A$215,0),MATCH(ctl_solB&amp;" · Seg "&amp;ctl_segB,_compare_data!$B$109:$L$109,0)),0)</f>
        <v>380</v>
      </c>
      <c r="AF130">
        <f>IFERROR(INDEX(_compare_data!$B$218:$L$323,MATCH($B130,_compare_data!$A$218:$A$323,0),MATCH(ctl_solA&amp;" · Seg "&amp;ctl_segA,_compare_data!$B$217:$L$217,0)),0)</f>
        <v>376</v>
      </c>
      <c r="AG130">
        <f>IFERROR(INDEX(_compare_data!$B$218:$L$323,MATCH($B130,_compare_data!$A$218:$A$323,0),MATCH(ctl_solB&amp;" · Seg "&amp;ctl_segB,_compare_data!$B$217:$L$217,0)),0)</f>
        <v>380</v>
      </c>
    </row>
    <row r="131" spans="2:33" x14ac:dyDescent="0.2">
      <c r="B131" s="3" t="s">
        <v>185</v>
      </c>
      <c r="C131" s="31" t="s">
        <v>186</v>
      </c>
      <c r="D131" s="32">
        <f t="shared" si="45"/>
        <v>756</v>
      </c>
      <c r="E131" s="7">
        <f t="shared" si="46"/>
        <v>0.4814815343915344</v>
      </c>
      <c r="G131" s="5">
        <f>IFERROR(INDEX(_compare_data!$B$2:$L$107,MATCH($B131,_compare_data!$A$2:$A$107,0),MATCH(ctl_solA&amp;" · Seg "&amp;ctl_segA,_compare_data!$B$1:$L$1,0)),"")</f>
        <v>0.48404000000000003</v>
      </c>
      <c r="H131" s="7">
        <f>IFERROR(INDEX(_compare_data!$B$2:$L$107,MATCH($B131,_compare_data!$A$2:$A$107,0),MATCH(ctl_solB&amp;" · Seg "&amp;ctl_segB,_compare_data!$B$1:$L$1,0)),"")</f>
        <v>0.47894999999999999</v>
      </c>
      <c r="J131" s="5">
        <f t="shared" si="47"/>
        <v>5.0900000000000389E-3</v>
      </c>
      <c r="K131" s="7">
        <f t="shared" si="48"/>
        <v>0.94637811767618152</v>
      </c>
      <c r="M131" s="39">
        <f t="shared" si="49"/>
        <v>5.0900000000000389E-3</v>
      </c>
      <c r="O131" s="4" t="s">
        <v>100</v>
      </c>
      <c r="AD131">
        <f>IFERROR(INDEX(_compare_data!$B$110:$L$215,MATCH($B131,_compare_data!$A$110:$A$215,0),MATCH(ctl_solA&amp;" · Seg "&amp;ctl_segA,_compare_data!$B$109:$L$109,0)),0)</f>
        <v>376</v>
      </c>
      <c r="AE131">
        <f>IFERROR(INDEX(_compare_data!$B$110:$L$215,MATCH($B131,_compare_data!$A$110:$A$215,0),MATCH(ctl_solB&amp;" · Seg "&amp;ctl_segB,_compare_data!$B$109:$L$109,0)),0)</f>
        <v>380</v>
      </c>
      <c r="AF131">
        <f>IFERROR(INDEX(_compare_data!$B$218:$L$323,MATCH($B131,_compare_data!$A$218:$A$323,0),MATCH(ctl_solA&amp;" · Seg "&amp;ctl_segA,_compare_data!$B$217:$L$217,0)),0)</f>
        <v>376</v>
      </c>
      <c r="AG131">
        <f>IFERROR(INDEX(_compare_data!$B$218:$L$323,MATCH($B131,_compare_data!$A$218:$A$323,0),MATCH(ctl_solB&amp;" · Seg "&amp;ctl_segB,_compare_data!$B$217:$L$217,0)),0)</f>
        <v>380</v>
      </c>
    </row>
    <row r="132" spans="2:33" x14ac:dyDescent="0.2"/>
    <row r="133" spans="2:33" x14ac:dyDescent="0.2"/>
    <row r="134" spans="2:33" x14ac:dyDescent="0.2">
      <c r="C134" s="26" t="s">
        <v>187</v>
      </c>
    </row>
    <row r="135" spans="2:33" x14ac:dyDescent="0.2">
      <c r="B135" s="11" t="s">
        <v>188</v>
      </c>
      <c r="C135" s="33" t="s">
        <v>189</v>
      </c>
      <c r="D135" s="35">
        <f t="shared" ref="D135:D140" si="50">AD135+AE135</f>
        <v>756</v>
      </c>
      <c r="E135" s="16">
        <f t="shared" ref="E135:E140" si="51">IFERROR(($G135*AF135+$H135*AG135)/(AF135+AG135),"")</f>
        <v>0.82143201058201065</v>
      </c>
      <c r="G135" s="14">
        <f>IFERROR(INDEX(_compare_data!$B$2:$L$107,MATCH($B135,_compare_data!$A$2:$A$107,0),MATCH(ctl_solA&amp;" · Seg "&amp;ctl_segA,_compare_data!$B$1:$L$1,0)),"")</f>
        <v>0.83245000000000002</v>
      </c>
      <c r="H135" s="16">
        <f>IFERROR(INDEX(_compare_data!$B$2:$L$107,MATCH($B135,_compare_data!$A$2:$A$107,0),MATCH(ctl_solB&amp;" · Seg "&amp;ctl_segB,_compare_data!$B$1:$L$1,0)),"")</f>
        <v>0.81052999999999997</v>
      </c>
      <c r="J135" s="14">
        <f t="shared" ref="J135:J140" si="52">IFERROR(ABS($G135-$H135),"")</f>
        <v>2.1920000000000051E-2</v>
      </c>
      <c r="K135" s="16">
        <f t="shared" ref="K135:K140" si="53">IFERROR(CHIDIST((AD135+AE135)*MAX(ABS((G135*AD135)*((1-H135)*AE135)-((1-G135)*AD135)*(H135*AE135))-(AD135+AE135)/2,0)^2/(AD135*AE135*(G135*AD135+H135*AE135)*((1-G135)*AD135+(1-H135)*AE135)),1),1)</f>
        <v>0.48902487522820637</v>
      </c>
      <c r="M135" s="39">
        <f t="shared" ref="M135:M140" si="54">IFERROR($G135-$H135,"")</f>
        <v>2.1920000000000051E-2</v>
      </c>
      <c r="O135" s="19" t="s">
        <v>100</v>
      </c>
      <c r="AD135">
        <f>IFERROR(INDEX(_compare_data!$B$110:$L$215,MATCH($B135,_compare_data!$A$110:$A$215,0),MATCH(ctl_solA&amp;" · Seg "&amp;ctl_segA,_compare_data!$B$109:$L$109,0)),0)</f>
        <v>376</v>
      </c>
      <c r="AE135">
        <f>IFERROR(INDEX(_compare_data!$B$110:$L$215,MATCH($B135,_compare_data!$A$110:$A$215,0),MATCH(ctl_solB&amp;" · Seg "&amp;ctl_segB,_compare_data!$B$109:$L$109,0)),0)</f>
        <v>380</v>
      </c>
      <c r="AF135">
        <f>IFERROR(INDEX(_compare_data!$B$218:$L$323,MATCH($B135,_compare_data!$A$218:$A$323,0),MATCH(ctl_solA&amp;" · Seg "&amp;ctl_segA,_compare_data!$B$217:$L$217,0)),0)</f>
        <v>376</v>
      </c>
      <c r="AG135">
        <f>IFERROR(INDEX(_compare_data!$B$218:$L$323,MATCH($B135,_compare_data!$A$218:$A$323,0),MATCH(ctl_solB&amp;" · Seg "&amp;ctl_segB,_compare_data!$B$217:$L$217,0)),0)</f>
        <v>380</v>
      </c>
    </row>
    <row r="136" spans="2:33" x14ac:dyDescent="0.2">
      <c r="B136" s="13" t="s">
        <v>190</v>
      </c>
      <c r="C136" s="34" t="s">
        <v>191</v>
      </c>
      <c r="D136" s="36">
        <f t="shared" si="50"/>
        <v>756</v>
      </c>
      <c r="E136" s="17">
        <f t="shared" si="51"/>
        <v>0.59127042328042334</v>
      </c>
      <c r="G136" s="15">
        <f>IFERROR(INDEX(_compare_data!$B$2:$L$107,MATCH($B136,_compare_data!$A$2:$A$107,0),MATCH(ctl_solA&amp;" · Seg "&amp;ctl_segA,_compare_data!$B$1:$L$1,0)),"")</f>
        <v>0.59309000000000001</v>
      </c>
      <c r="H136" s="17">
        <f>IFERROR(INDEX(_compare_data!$B$2:$L$107,MATCH($B136,_compare_data!$A$2:$A$107,0),MATCH(ctl_solB&amp;" · Seg "&amp;ctl_segB,_compare_data!$B$1:$L$1,0)),"")</f>
        <v>0.58947000000000005</v>
      </c>
      <c r="J136" s="15">
        <f t="shared" si="52"/>
        <v>3.6199999999999566E-3</v>
      </c>
      <c r="K136" s="17">
        <f t="shared" si="53"/>
        <v>0.97826059335470472</v>
      </c>
      <c r="M136" s="39">
        <f t="shared" si="54"/>
        <v>3.6199999999999566E-3</v>
      </c>
      <c r="O136" s="20" t="s">
        <v>100</v>
      </c>
      <c r="AD136">
        <f>IFERROR(INDEX(_compare_data!$B$110:$L$215,MATCH($B136,_compare_data!$A$110:$A$215,0),MATCH(ctl_solA&amp;" · Seg "&amp;ctl_segA,_compare_data!$B$109:$L$109,0)),0)</f>
        <v>376</v>
      </c>
      <c r="AE136">
        <f>IFERROR(INDEX(_compare_data!$B$110:$L$215,MATCH($B136,_compare_data!$A$110:$A$215,0),MATCH(ctl_solB&amp;" · Seg "&amp;ctl_segB,_compare_data!$B$109:$L$109,0)),0)</f>
        <v>380</v>
      </c>
      <c r="AF136">
        <f>IFERROR(INDEX(_compare_data!$B$218:$L$323,MATCH($B136,_compare_data!$A$218:$A$323,0),MATCH(ctl_solA&amp;" · Seg "&amp;ctl_segA,_compare_data!$B$217:$L$217,0)),0)</f>
        <v>376</v>
      </c>
      <c r="AG136">
        <f>IFERROR(INDEX(_compare_data!$B$218:$L$323,MATCH($B136,_compare_data!$A$218:$A$323,0),MATCH(ctl_solB&amp;" · Seg "&amp;ctl_segB,_compare_data!$B$217:$L$217,0)),0)</f>
        <v>380</v>
      </c>
    </row>
    <row r="137" spans="2:33" x14ac:dyDescent="0.2">
      <c r="B137" s="13" t="s">
        <v>192</v>
      </c>
      <c r="C137" s="34" t="s">
        <v>193</v>
      </c>
      <c r="D137" s="36">
        <f t="shared" si="50"/>
        <v>756</v>
      </c>
      <c r="E137" s="17">
        <f t="shared" si="51"/>
        <v>0.82671984126984122</v>
      </c>
      <c r="G137" s="15">
        <f>IFERROR(INDEX(_compare_data!$B$2:$L$107,MATCH($B137,_compare_data!$A$2:$A$107,0),MATCH(ctl_solA&amp;" · Seg "&amp;ctl_segA,_compare_data!$B$1:$L$1,0)),"")</f>
        <v>0.83245000000000002</v>
      </c>
      <c r="H137" s="17">
        <f>IFERROR(INDEX(_compare_data!$B$2:$L$107,MATCH($B137,_compare_data!$A$2:$A$107,0),MATCH(ctl_solB&amp;" · Seg "&amp;ctl_segB,_compare_data!$B$1:$L$1,0)),"")</f>
        <v>0.82104999999999995</v>
      </c>
      <c r="J137" s="15">
        <f t="shared" si="52"/>
        <v>1.1400000000000077E-2</v>
      </c>
      <c r="K137" s="17">
        <f t="shared" si="53"/>
        <v>0.75050068503740386</v>
      </c>
      <c r="M137" s="39">
        <f t="shared" si="54"/>
        <v>1.1400000000000077E-2</v>
      </c>
      <c r="O137" s="20" t="s">
        <v>100</v>
      </c>
      <c r="AD137">
        <f>IFERROR(INDEX(_compare_data!$B$110:$L$215,MATCH($B137,_compare_data!$A$110:$A$215,0),MATCH(ctl_solA&amp;" · Seg "&amp;ctl_segA,_compare_data!$B$109:$L$109,0)),0)</f>
        <v>376</v>
      </c>
      <c r="AE137">
        <f>IFERROR(INDEX(_compare_data!$B$110:$L$215,MATCH($B137,_compare_data!$A$110:$A$215,0),MATCH(ctl_solB&amp;" · Seg "&amp;ctl_segB,_compare_data!$B$109:$L$109,0)),0)</f>
        <v>380</v>
      </c>
      <c r="AF137">
        <f>IFERROR(INDEX(_compare_data!$B$218:$L$323,MATCH($B137,_compare_data!$A$218:$A$323,0),MATCH(ctl_solA&amp;" · Seg "&amp;ctl_segA,_compare_data!$B$217:$L$217,0)),0)</f>
        <v>376</v>
      </c>
      <c r="AG137">
        <f>IFERROR(INDEX(_compare_data!$B$218:$L$323,MATCH($B137,_compare_data!$A$218:$A$323,0),MATCH(ctl_solB&amp;" · Seg "&amp;ctl_segB,_compare_data!$B$217:$L$217,0)),0)</f>
        <v>380</v>
      </c>
    </row>
    <row r="138" spans="2:33" x14ac:dyDescent="0.2">
      <c r="B138" s="13" t="s">
        <v>194</v>
      </c>
      <c r="C138" s="34" t="s">
        <v>195</v>
      </c>
      <c r="D138" s="36">
        <f t="shared" si="50"/>
        <v>756</v>
      </c>
      <c r="E138" s="17">
        <f t="shared" si="51"/>
        <v>0.6666643386243386</v>
      </c>
      <c r="G138" s="15">
        <f>IFERROR(INDEX(_compare_data!$B$2:$L$107,MATCH($B138,_compare_data!$A$2:$A$107,0),MATCH(ctl_solA&amp;" · Seg "&amp;ctl_segA,_compare_data!$B$1:$L$1,0)),"")</f>
        <v>0.66488999999999998</v>
      </c>
      <c r="H138" s="17">
        <f>IFERROR(INDEX(_compare_data!$B$2:$L$107,MATCH($B138,_compare_data!$A$2:$A$107,0),MATCH(ctl_solB&amp;" · Seg "&amp;ctl_segB,_compare_data!$B$1:$L$1,0)),"")</f>
        <v>0.66842000000000001</v>
      </c>
      <c r="J138" s="15">
        <f t="shared" si="52"/>
        <v>3.5300000000000331E-3</v>
      </c>
      <c r="K138" s="17">
        <f t="shared" si="53"/>
        <v>0.97942298354083057</v>
      </c>
      <c r="M138" s="39">
        <f t="shared" si="54"/>
        <v>-3.5300000000000331E-3</v>
      </c>
      <c r="O138" s="20" t="s">
        <v>100</v>
      </c>
      <c r="AD138">
        <f>IFERROR(INDEX(_compare_data!$B$110:$L$215,MATCH($B138,_compare_data!$A$110:$A$215,0),MATCH(ctl_solA&amp;" · Seg "&amp;ctl_segA,_compare_data!$B$109:$L$109,0)),0)</f>
        <v>376</v>
      </c>
      <c r="AE138">
        <f>IFERROR(INDEX(_compare_data!$B$110:$L$215,MATCH($B138,_compare_data!$A$110:$A$215,0),MATCH(ctl_solB&amp;" · Seg "&amp;ctl_segB,_compare_data!$B$109:$L$109,0)),0)</f>
        <v>380</v>
      </c>
      <c r="AF138">
        <f>IFERROR(INDEX(_compare_data!$B$218:$L$323,MATCH($B138,_compare_data!$A$218:$A$323,0),MATCH(ctl_solA&amp;" · Seg "&amp;ctl_segA,_compare_data!$B$217:$L$217,0)),0)</f>
        <v>376</v>
      </c>
      <c r="AG138">
        <f>IFERROR(INDEX(_compare_data!$B$218:$L$323,MATCH($B138,_compare_data!$A$218:$A$323,0),MATCH(ctl_solB&amp;" · Seg "&amp;ctl_segB,_compare_data!$B$217:$L$217,0)),0)</f>
        <v>380</v>
      </c>
    </row>
    <row r="139" spans="2:33" x14ac:dyDescent="0.2">
      <c r="B139" s="13" t="s">
        <v>196</v>
      </c>
      <c r="C139" s="34" t="s">
        <v>197</v>
      </c>
      <c r="D139" s="36">
        <f t="shared" si="50"/>
        <v>756</v>
      </c>
      <c r="E139" s="17">
        <f t="shared" si="51"/>
        <v>0.8690456613756613</v>
      </c>
      <c r="G139" s="15">
        <f>IFERROR(INDEX(_compare_data!$B$2:$L$107,MATCH($B139,_compare_data!$A$2:$A$107,0),MATCH(ctl_solA&amp;" · Seg "&amp;ctl_segA,_compare_data!$B$1:$L$1,0)),"")</f>
        <v>0.88031999999999999</v>
      </c>
      <c r="H139" s="17">
        <f>IFERROR(INDEX(_compare_data!$B$2:$L$107,MATCH($B139,_compare_data!$A$2:$A$107,0),MATCH(ctl_solB&amp;" · Seg "&amp;ctl_segB,_compare_data!$B$1:$L$1,0)),"")</f>
        <v>0.85789000000000004</v>
      </c>
      <c r="J139" s="15">
        <f t="shared" si="52"/>
        <v>2.242999999999995E-2</v>
      </c>
      <c r="K139" s="17">
        <f t="shared" si="53"/>
        <v>0.42010166030788432</v>
      </c>
      <c r="M139" s="39">
        <f t="shared" si="54"/>
        <v>2.242999999999995E-2</v>
      </c>
      <c r="O139" s="20" t="s">
        <v>100</v>
      </c>
      <c r="AD139">
        <f>IFERROR(INDEX(_compare_data!$B$110:$L$215,MATCH($B139,_compare_data!$A$110:$A$215,0),MATCH(ctl_solA&amp;" · Seg "&amp;ctl_segA,_compare_data!$B$109:$L$109,0)),0)</f>
        <v>376</v>
      </c>
      <c r="AE139">
        <f>IFERROR(INDEX(_compare_data!$B$110:$L$215,MATCH($B139,_compare_data!$A$110:$A$215,0),MATCH(ctl_solB&amp;" · Seg "&amp;ctl_segB,_compare_data!$B$109:$L$109,0)),0)</f>
        <v>380</v>
      </c>
      <c r="AF139">
        <f>IFERROR(INDEX(_compare_data!$B$218:$L$323,MATCH($B139,_compare_data!$A$218:$A$323,0),MATCH(ctl_solA&amp;" · Seg "&amp;ctl_segA,_compare_data!$B$217:$L$217,0)),0)</f>
        <v>376</v>
      </c>
      <c r="AG139">
        <f>IFERROR(INDEX(_compare_data!$B$218:$L$323,MATCH($B139,_compare_data!$A$218:$A$323,0),MATCH(ctl_solB&amp;" · Seg "&amp;ctl_segB,_compare_data!$B$217:$L$217,0)),0)</f>
        <v>380</v>
      </c>
    </row>
    <row r="140" spans="2:33" x14ac:dyDescent="0.2">
      <c r="B140" s="3" t="s">
        <v>198</v>
      </c>
      <c r="C140" s="31" t="s">
        <v>199</v>
      </c>
      <c r="D140" s="32">
        <f t="shared" si="50"/>
        <v>756</v>
      </c>
      <c r="E140" s="7">
        <f t="shared" si="51"/>
        <v>0.76455058201058201</v>
      </c>
      <c r="G140" s="5">
        <f>IFERROR(INDEX(_compare_data!$B$2:$L$107,MATCH($B140,_compare_data!$A$2:$A$107,0),MATCH(ctl_solA&amp;" · Seg "&amp;ctl_segA,_compare_data!$B$1:$L$1,0)),"")</f>
        <v>0.76063999999999998</v>
      </c>
      <c r="H140" s="7">
        <f>IFERROR(INDEX(_compare_data!$B$2:$L$107,MATCH($B140,_compare_data!$A$2:$A$107,0),MATCH(ctl_solB&amp;" · Seg "&amp;ctl_segB,_compare_data!$B$1:$L$1,0)),"")</f>
        <v>0.76841999999999999</v>
      </c>
      <c r="J140" s="5">
        <f t="shared" si="52"/>
        <v>7.7800000000000091E-3</v>
      </c>
      <c r="K140" s="7">
        <f t="shared" si="53"/>
        <v>0.86786893036250656</v>
      </c>
      <c r="M140" s="39">
        <f t="shared" si="54"/>
        <v>-7.7800000000000091E-3</v>
      </c>
      <c r="O140" s="4" t="s">
        <v>100</v>
      </c>
      <c r="AD140">
        <f>IFERROR(INDEX(_compare_data!$B$110:$L$215,MATCH($B140,_compare_data!$A$110:$A$215,0),MATCH(ctl_solA&amp;" · Seg "&amp;ctl_segA,_compare_data!$B$109:$L$109,0)),0)</f>
        <v>376</v>
      </c>
      <c r="AE140">
        <f>IFERROR(INDEX(_compare_data!$B$110:$L$215,MATCH($B140,_compare_data!$A$110:$A$215,0),MATCH(ctl_solB&amp;" · Seg "&amp;ctl_segB,_compare_data!$B$109:$L$109,0)),0)</f>
        <v>380</v>
      </c>
      <c r="AF140">
        <f>IFERROR(INDEX(_compare_data!$B$218:$L$323,MATCH($B140,_compare_data!$A$218:$A$323,0),MATCH(ctl_solA&amp;" · Seg "&amp;ctl_segA,_compare_data!$B$217:$L$217,0)),0)</f>
        <v>376</v>
      </c>
      <c r="AG140">
        <f>IFERROR(INDEX(_compare_data!$B$218:$L$323,MATCH($B140,_compare_data!$A$218:$A$323,0),MATCH(ctl_solB&amp;" · Seg "&amp;ctl_segB,_compare_data!$B$217:$L$217,0)),0)</f>
        <v>380</v>
      </c>
    </row>
    <row r="141" spans="2:33" x14ac:dyDescent="0.2"/>
    <row r="142" spans="2:33" x14ac:dyDescent="0.2"/>
    <row r="143" spans="2:33" x14ac:dyDescent="0.2">
      <c r="C143" s="26" t="s">
        <v>200</v>
      </c>
    </row>
    <row r="144" spans="2:33" x14ac:dyDescent="0.2">
      <c r="B144" s="11" t="s">
        <v>201</v>
      </c>
      <c r="C144" s="33" t="s">
        <v>202</v>
      </c>
      <c r="D144" s="35">
        <f t="shared" ref="D144:D149" si="55">AD144+AE144</f>
        <v>756</v>
      </c>
      <c r="E144" s="16">
        <f t="shared" ref="E144:E149" si="56">IFERROR(($G144*AF144+$H144*AG144)/(AF144+AG144),"")</f>
        <v>0.81613915343915333</v>
      </c>
      <c r="G144" s="14">
        <f>IFERROR(INDEX(_compare_data!$B$2:$L$107,MATCH($B144,_compare_data!$A$2:$A$107,0),MATCH(ctl_solA&amp;" · Seg "&amp;ctl_segA,_compare_data!$B$1:$L$1,0)),"")</f>
        <v>0.81915000000000004</v>
      </c>
      <c r="H144" s="16">
        <f>IFERROR(INDEX(_compare_data!$B$2:$L$107,MATCH($B144,_compare_data!$A$2:$A$107,0),MATCH(ctl_solB&amp;" · Seg "&amp;ctl_segB,_compare_data!$B$1:$L$1,0)),"")</f>
        <v>0.81315999999999999</v>
      </c>
      <c r="J144" s="14">
        <f t="shared" ref="J144:J149" si="57">IFERROR(ABS($G144-$H144),"")</f>
        <v>5.9900000000000508E-3</v>
      </c>
      <c r="K144" s="16">
        <f t="shared" ref="K144:K149" si="58">IFERROR(CHIDIST((AD144+AE144)*MAX(ABS((G144*AD144)*((1-H144)*AE144)-((1-G144)*AD144)*(H144*AE144))-(AD144+AE144)/2,0)^2/(AD144*AE144*(G144*AD144+H144*AE144)*((1-G144)*AD144+(1-H144)*AE144)),1),1)</f>
        <v>0.90551983381293466</v>
      </c>
      <c r="M144" s="39">
        <f t="shared" ref="M144:M149" si="59">IFERROR($G144-$H144,"")</f>
        <v>5.9900000000000508E-3</v>
      </c>
      <c r="O144" s="19" t="s">
        <v>100</v>
      </c>
      <c r="AD144">
        <f>IFERROR(INDEX(_compare_data!$B$110:$L$215,MATCH($B144,_compare_data!$A$110:$A$215,0),MATCH(ctl_solA&amp;" · Seg "&amp;ctl_segA,_compare_data!$B$109:$L$109,0)),0)</f>
        <v>376</v>
      </c>
      <c r="AE144">
        <f>IFERROR(INDEX(_compare_data!$B$110:$L$215,MATCH($B144,_compare_data!$A$110:$A$215,0),MATCH(ctl_solB&amp;" · Seg "&amp;ctl_segB,_compare_data!$B$109:$L$109,0)),0)</f>
        <v>380</v>
      </c>
      <c r="AF144">
        <f>IFERROR(INDEX(_compare_data!$B$218:$L$323,MATCH($B144,_compare_data!$A$218:$A$323,0),MATCH(ctl_solA&amp;" · Seg "&amp;ctl_segA,_compare_data!$B$217:$L$217,0)),0)</f>
        <v>376</v>
      </c>
      <c r="AG144">
        <f>IFERROR(INDEX(_compare_data!$B$218:$L$323,MATCH($B144,_compare_data!$A$218:$A$323,0),MATCH(ctl_solB&amp;" · Seg "&amp;ctl_segB,_compare_data!$B$217:$L$217,0)),0)</f>
        <v>380</v>
      </c>
    </row>
    <row r="145" spans="2:33" x14ac:dyDescent="0.2">
      <c r="B145" s="13" t="s">
        <v>203</v>
      </c>
      <c r="C145" s="34" t="s">
        <v>204</v>
      </c>
      <c r="D145" s="36">
        <f t="shared" si="55"/>
        <v>756</v>
      </c>
      <c r="E145" s="17">
        <f t="shared" si="56"/>
        <v>0.55687841269841276</v>
      </c>
      <c r="G145" s="15">
        <f>IFERROR(INDEX(_compare_data!$B$2:$L$107,MATCH($B145,_compare_data!$A$2:$A$107,0),MATCH(ctl_solA&amp;" · Seg "&amp;ctl_segA,_compare_data!$B$1:$L$1,0)),"")</f>
        <v>0.55052999999999996</v>
      </c>
      <c r="H145" s="17">
        <f>IFERROR(INDEX(_compare_data!$B$2:$L$107,MATCH($B145,_compare_data!$A$2:$A$107,0),MATCH(ctl_solB&amp;" · Seg "&amp;ctl_segB,_compare_data!$B$1:$L$1,0)),"")</f>
        <v>0.56315999999999999</v>
      </c>
      <c r="J145" s="15">
        <f t="shared" si="57"/>
        <v>1.263000000000003E-2</v>
      </c>
      <c r="K145" s="17">
        <f t="shared" si="58"/>
        <v>0.78230530482248195</v>
      </c>
      <c r="M145" s="39">
        <f t="shared" si="59"/>
        <v>-1.263000000000003E-2</v>
      </c>
      <c r="O145" s="20" t="s">
        <v>100</v>
      </c>
      <c r="AD145">
        <f>IFERROR(INDEX(_compare_data!$B$110:$L$215,MATCH($B145,_compare_data!$A$110:$A$215,0),MATCH(ctl_solA&amp;" · Seg "&amp;ctl_segA,_compare_data!$B$109:$L$109,0)),0)</f>
        <v>376</v>
      </c>
      <c r="AE145">
        <f>IFERROR(INDEX(_compare_data!$B$110:$L$215,MATCH($B145,_compare_data!$A$110:$A$215,0),MATCH(ctl_solB&amp;" · Seg "&amp;ctl_segB,_compare_data!$B$109:$L$109,0)),0)</f>
        <v>380</v>
      </c>
      <c r="AF145">
        <f>IFERROR(INDEX(_compare_data!$B$218:$L$323,MATCH($B145,_compare_data!$A$218:$A$323,0),MATCH(ctl_solA&amp;" · Seg "&amp;ctl_segA,_compare_data!$B$217:$L$217,0)),0)</f>
        <v>376</v>
      </c>
      <c r="AG145">
        <f>IFERROR(INDEX(_compare_data!$B$218:$L$323,MATCH($B145,_compare_data!$A$218:$A$323,0),MATCH(ctl_solB&amp;" · Seg "&amp;ctl_segB,_compare_data!$B$217:$L$217,0)),0)</f>
        <v>380</v>
      </c>
    </row>
    <row r="146" spans="2:33" x14ac:dyDescent="0.2">
      <c r="B146" s="13" t="s">
        <v>205</v>
      </c>
      <c r="C146" s="34" t="s">
        <v>206</v>
      </c>
      <c r="D146" s="36">
        <f t="shared" si="55"/>
        <v>756</v>
      </c>
      <c r="E146" s="17">
        <f t="shared" si="56"/>
        <v>0.58068873015873013</v>
      </c>
      <c r="G146" s="15">
        <f>IFERROR(INDEX(_compare_data!$B$2:$L$107,MATCH($B146,_compare_data!$A$2:$A$107,0),MATCH(ctl_solA&amp;" · Seg "&amp;ctl_segA,_compare_data!$B$1:$L$1,0)),"")</f>
        <v>0.59043000000000001</v>
      </c>
      <c r="H146" s="17">
        <f>IFERROR(INDEX(_compare_data!$B$2:$L$107,MATCH($B146,_compare_data!$A$2:$A$107,0),MATCH(ctl_solB&amp;" · Seg "&amp;ctl_segB,_compare_data!$B$1:$L$1,0)),"")</f>
        <v>0.57104999999999995</v>
      </c>
      <c r="J146" s="15">
        <f t="shared" si="57"/>
        <v>1.9380000000000064E-2</v>
      </c>
      <c r="K146" s="17">
        <f t="shared" si="58"/>
        <v>0.64105441854793477</v>
      </c>
      <c r="M146" s="39">
        <f t="shared" si="59"/>
        <v>1.9380000000000064E-2</v>
      </c>
      <c r="O146" s="20" t="s">
        <v>100</v>
      </c>
      <c r="AD146">
        <f>IFERROR(INDEX(_compare_data!$B$110:$L$215,MATCH($B146,_compare_data!$A$110:$A$215,0),MATCH(ctl_solA&amp;" · Seg "&amp;ctl_segA,_compare_data!$B$109:$L$109,0)),0)</f>
        <v>376</v>
      </c>
      <c r="AE146">
        <f>IFERROR(INDEX(_compare_data!$B$110:$L$215,MATCH($B146,_compare_data!$A$110:$A$215,0),MATCH(ctl_solB&amp;" · Seg "&amp;ctl_segB,_compare_data!$B$109:$L$109,0)),0)</f>
        <v>380</v>
      </c>
      <c r="AF146">
        <f>IFERROR(INDEX(_compare_data!$B$218:$L$323,MATCH($B146,_compare_data!$A$218:$A$323,0),MATCH(ctl_solA&amp;" · Seg "&amp;ctl_segA,_compare_data!$B$217:$L$217,0)),0)</f>
        <v>376</v>
      </c>
      <c r="AG146">
        <f>IFERROR(INDEX(_compare_data!$B$218:$L$323,MATCH($B146,_compare_data!$A$218:$A$323,0),MATCH(ctl_solB&amp;" · Seg "&amp;ctl_segB,_compare_data!$B$217:$L$217,0)),0)</f>
        <v>380</v>
      </c>
    </row>
    <row r="147" spans="2:33" x14ac:dyDescent="0.2">
      <c r="B147" s="13" t="s">
        <v>207</v>
      </c>
      <c r="C147" s="34" t="s">
        <v>208</v>
      </c>
      <c r="D147" s="36">
        <f t="shared" si="55"/>
        <v>756</v>
      </c>
      <c r="E147" s="17">
        <f t="shared" si="56"/>
        <v>0.28042312169312172</v>
      </c>
      <c r="G147" s="15">
        <f>IFERROR(INDEX(_compare_data!$B$2:$L$107,MATCH($B147,_compare_data!$A$2:$A$107,0),MATCH(ctl_solA&amp;" · Seg "&amp;ctl_segA,_compare_data!$B$1:$L$1,0)),"")</f>
        <v>0.27128000000000002</v>
      </c>
      <c r="H147" s="17">
        <f>IFERROR(INDEX(_compare_data!$B$2:$L$107,MATCH($B147,_compare_data!$A$2:$A$107,0),MATCH(ctl_solB&amp;" · Seg "&amp;ctl_segB,_compare_data!$B$1:$L$1,0)),"")</f>
        <v>0.28947000000000001</v>
      </c>
      <c r="J147" s="15">
        <f t="shared" si="57"/>
        <v>1.8189999999999984E-2</v>
      </c>
      <c r="K147" s="17">
        <f t="shared" si="58"/>
        <v>0.63427190589003724</v>
      </c>
      <c r="M147" s="39">
        <f t="shared" si="59"/>
        <v>-1.8189999999999984E-2</v>
      </c>
      <c r="O147" s="20" t="s">
        <v>100</v>
      </c>
      <c r="AD147">
        <f>IFERROR(INDEX(_compare_data!$B$110:$L$215,MATCH($B147,_compare_data!$A$110:$A$215,0),MATCH(ctl_solA&amp;" · Seg "&amp;ctl_segA,_compare_data!$B$109:$L$109,0)),0)</f>
        <v>376</v>
      </c>
      <c r="AE147">
        <f>IFERROR(INDEX(_compare_data!$B$110:$L$215,MATCH($B147,_compare_data!$A$110:$A$215,0),MATCH(ctl_solB&amp;" · Seg "&amp;ctl_segB,_compare_data!$B$109:$L$109,0)),0)</f>
        <v>380</v>
      </c>
      <c r="AF147">
        <f>IFERROR(INDEX(_compare_data!$B$218:$L$323,MATCH($B147,_compare_data!$A$218:$A$323,0),MATCH(ctl_solA&amp;" · Seg "&amp;ctl_segA,_compare_data!$B$217:$L$217,0)),0)</f>
        <v>376</v>
      </c>
      <c r="AG147">
        <f>IFERROR(INDEX(_compare_data!$B$218:$L$323,MATCH($B147,_compare_data!$A$218:$A$323,0),MATCH(ctl_solB&amp;" · Seg "&amp;ctl_segB,_compare_data!$B$217:$L$217,0)),0)</f>
        <v>380</v>
      </c>
    </row>
    <row r="148" spans="2:33" x14ac:dyDescent="0.2">
      <c r="B148" s="13" t="s">
        <v>209</v>
      </c>
      <c r="C148" s="34" t="s">
        <v>210</v>
      </c>
      <c r="D148" s="36">
        <f t="shared" si="55"/>
        <v>756</v>
      </c>
      <c r="E148" s="17">
        <f t="shared" si="56"/>
        <v>0.5701060317460318</v>
      </c>
      <c r="G148" s="15">
        <f>IFERROR(INDEX(_compare_data!$B$2:$L$107,MATCH($B148,_compare_data!$A$2:$A$107,0),MATCH(ctl_solA&amp;" · Seg "&amp;ctl_segA,_compare_data!$B$1:$L$1,0)),"")</f>
        <v>0.57181000000000004</v>
      </c>
      <c r="H148" s="17">
        <f>IFERROR(INDEX(_compare_data!$B$2:$L$107,MATCH($B148,_compare_data!$A$2:$A$107,0),MATCH(ctl_solB&amp;" · Seg "&amp;ctl_segB,_compare_data!$B$1:$L$1,0)),"")</f>
        <v>0.56842000000000004</v>
      </c>
      <c r="J148" s="15">
        <f t="shared" si="57"/>
        <v>3.3900000000000041E-3</v>
      </c>
      <c r="K148" s="17">
        <f t="shared" si="58"/>
        <v>0.98350716124293058</v>
      </c>
      <c r="M148" s="39">
        <f t="shared" si="59"/>
        <v>3.3900000000000041E-3</v>
      </c>
      <c r="O148" s="20" t="s">
        <v>100</v>
      </c>
      <c r="AD148">
        <f>IFERROR(INDEX(_compare_data!$B$110:$L$215,MATCH($B148,_compare_data!$A$110:$A$215,0),MATCH(ctl_solA&amp;" · Seg "&amp;ctl_segA,_compare_data!$B$109:$L$109,0)),0)</f>
        <v>376</v>
      </c>
      <c r="AE148">
        <f>IFERROR(INDEX(_compare_data!$B$110:$L$215,MATCH($B148,_compare_data!$A$110:$A$215,0),MATCH(ctl_solB&amp;" · Seg "&amp;ctl_segB,_compare_data!$B$109:$L$109,0)),0)</f>
        <v>380</v>
      </c>
      <c r="AF148">
        <f>IFERROR(INDEX(_compare_data!$B$218:$L$323,MATCH($B148,_compare_data!$A$218:$A$323,0),MATCH(ctl_solA&amp;" · Seg "&amp;ctl_segA,_compare_data!$B$217:$L$217,0)),0)</f>
        <v>376</v>
      </c>
      <c r="AG148">
        <f>IFERROR(INDEX(_compare_data!$B$218:$L$323,MATCH($B148,_compare_data!$A$218:$A$323,0),MATCH(ctl_solB&amp;" · Seg "&amp;ctl_segB,_compare_data!$B$217:$L$217,0)),0)</f>
        <v>380</v>
      </c>
    </row>
    <row r="149" spans="2:33" x14ac:dyDescent="0.2">
      <c r="B149" s="3" t="s">
        <v>211</v>
      </c>
      <c r="C149" s="31" t="s">
        <v>212</v>
      </c>
      <c r="D149" s="32">
        <f t="shared" si="55"/>
        <v>756</v>
      </c>
      <c r="E149" s="7">
        <f t="shared" si="56"/>
        <v>0.52116439153439154</v>
      </c>
      <c r="G149" s="5">
        <f>IFERROR(INDEX(_compare_data!$B$2:$L$107,MATCH($B149,_compare_data!$A$2:$A$107,0),MATCH(ctl_solA&amp;" · Seg "&amp;ctl_segA,_compare_data!$B$1:$L$1,0)),"")</f>
        <v>0.52127999999999997</v>
      </c>
      <c r="H149" s="7">
        <f>IFERROR(INDEX(_compare_data!$B$2:$L$107,MATCH($B149,_compare_data!$A$2:$A$107,0),MATCH(ctl_solB&amp;" · Seg "&amp;ctl_segB,_compare_data!$B$1:$L$1,0)),"")</f>
        <v>0.52105000000000001</v>
      </c>
      <c r="J149" s="5">
        <f t="shared" si="57"/>
        <v>2.2999999999995246E-4</v>
      </c>
      <c r="K149" s="7">
        <f t="shared" si="58"/>
        <v>1</v>
      </c>
      <c r="M149" s="39">
        <f t="shared" si="59"/>
        <v>2.2999999999995246E-4</v>
      </c>
      <c r="O149" s="4" t="s">
        <v>100</v>
      </c>
      <c r="AD149">
        <f>IFERROR(INDEX(_compare_data!$B$110:$L$215,MATCH($B149,_compare_data!$A$110:$A$215,0),MATCH(ctl_solA&amp;" · Seg "&amp;ctl_segA,_compare_data!$B$109:$L$109,0)),0)</f>
        <v>376</v>
      </c>
      <c r="AE149">
        <f>IFERROR(INDEX(_compare_data!$B$110:$L$215,MATCH($B149,_compare_data!$A$110:$A$215,0),MATCH(ctl_solB&amp;" · Seg "&amp;ctl_segB,_compare_data!$B$109:$L$109,0)),0)</f>
        <v>380</v>
      </c>
      <c r="AF149">
        <f>IFERROR(INDEX(_compare_data!$B$218:$L$323,MATCH($B149,_compare_data!$A$218:$A$323,0),MATCH(ctl_solA&amp;" · Seg "&amp;ctl_segA,_compare_data!$B$217:$L$217,0)),0)</f>
        <v>376</v>
      </c>
      <c r="AG149">
        <f>IFERROR(INDEX(_compare_data!$B$218:$L$323,MATCH($B149,_compare_data!$A$218:$A$323,0),MATCH(ctl_solB&amp;" · Seg "&amp;ctl_segB,_compare_data!$B$217:$L$217,0)),0)</f>
        <v>380</v>
      </c>
    </row>
    <row r="150" spans="2:33" x14ac:dyDescent="0.2"/>
    <row r="151" spans="2:33" x14ac:dyDescent="0.2"/>
    <row r="152" spans="2:33" x14ac:dyDescent="0.2">
      <c r="C152" s="26" t="s">
        <v>213</v>
      </c>
    </row>
    <row r="153" spans="2:33" x14ac:dyDescent="0.2">
      <c r="B153" s="11" t="s">
        <v>214</v>
      </c>
      <c r="C153" s="33" t="s">
        <v>215</v>
      </c>
      <c r="D153" s="35">
        <f t="shared" ref="D153:D159" si="60">AD153+AE153</f>
        <v>756</v>
      </c>
      <c r="E153" s="16">
        <f t="shared" ref="E153:E159" si="61">IFERROR(($G153*AF153+$H153*AG153)/(AF153+AG153),"")</f>
        <v>0.30158455026455028</v>
      </c>
      <c r="G153" s="14">
        <f>IFERROR(INDEX(_compare_data!$B$2:$L$107,MATCH($B153,_compare_data!$A$2:$A$107,0),MATCH(ctl_solA&amp;" · Seg "&amp;ctl_segA,_compare_data!$B$1:$L$1,0)),"")</f>
        <v>0.29787000000000002</v>
      </c>
      <c r="H153" s="16">
        <f>IFERROR(INDEX(_compare_data!$B$2:$L$107,MATCH($B153,_compare_data!$A$2:$A$107,0),MATCH(ctl_solB&amp;" · Seg "&amp;ctl_segB,_compare_data!$B$1:$L$1,0)),"")</f>
        <v>0.30525999999999998</v>
      </c>
      <c r="J153" s="14">
        <f t="shared" ref="J153:J159" si="62">IFERROR(ABS($G153-$H153),"")</f>
        <v>7.3899999999999522E-3</v>
      </c>
      <c r="K153" s="16">
        <f t="shared" ref="K153:K159" si="63">IFERROR(CHIDIST((AD153+AE153)*MAX(ABS((G153*AD153)*((1-H153)*AE153)-((1-G153)*AD153)*(H153*AE153))-(AD153+AE153)/2,0)^2/(AD153*AE153*(G153*AD153+H153*AE153)*((1-G153)*AD153+(1-H153)*AE153)),1),1)</f>
        <v>0.88698739462768772</v>
      </c>
      <c r="M153" s="39">
        <f t="shared" ref="M153:M159" si="64">IFERROR($G153-$H153,"")</f>
        <v>-7.3899999999999522E-3</v>
      </c>
      <c r="O153" s="19" t="s">
        <v>100</v>
      </c>
      <c r="AD153">
        <f>IFERROR(INDEX(_compare_data!$B$110:$L$215,MATCH($B153,_compare_data!$A$110:$A$215,0),MATCH(ctl_solA&amp;" · Seg "&amp;ctl_segA,_compare_data!$B$109:$L$109,0)),0)</f>
        <v>376</v>
      </c>
      <c r="AE153">
        <f>IFERROR(INDEX(_compare_data!$B$110:$L$215,MATCH($B153,_compare_data!$A$110:$A$215,0),MATCH(ctl_solB&amp;" · Seg "&amp;ctl_segB,_compare_data!$B$109:$L$109,0)),0)</f>
        <v>380</v>
      </c>
      <c r="AF153">
        <f>IFERROR(INDEX(_compare_data!$B$218:$L$323,MATCH($B153,_compare_data!$A$218:$A$323,0),MATCH(ctl_solA&amp;" · Seg "&amp;ctl_segA,_compare_data!$B$217:$L$217,0)),0)</f>
        <v>376</v>
      </c>
      <c r="AG153">
        <f>IFERROR(INDEX(_compare_data!$B$218:$L$323,MATCH($B153,_compare_data!$A$218:$A$323,0),MATCH(ctl_solB&amp;" · Seg "&amp;ctl_segB,_compare_data!$B$217:$L$217,0)),0)</f>
        <v>380</v>
      </c>
    </row>
    <row r="154" spans="2:33" x14ac:dyDescent="0.2">
      <c r="B154" s="13" t="s">
        <v>216</v>
      </c>
      <c r="C154" s="34" t="s">
        <v>217</v>
      </c>
      <c r="D154" s="36">
        <f t="shared" si="60"/>
        <v>756</v>
      </c>
      <c r="E154" s="17">
        <f t="shared" si="61"/>
        <v>0.45238333333333336</v>
      </c>
      <c r="G154" s="15">
        <f>IFERROR(INDEX(_compare_data!$B$2:$L$107,MATCH($B154,_compare_data!$A$2:$A$107,0),MATCH(ctl_solA&amp;" · Seg "&amp;ctl_segA,_compare_data!$B$1:$L$1,0)),"")</f>
        <v>0.45745000000000002</v>
      </c>
      <c r="H154" s="17">
        <f>IFERROR(INDEX(_compare_data!$B$2:$L$107,MATCH($B154,_compare_data!$A$2:$A$107,0),MATCH(ctl_solB&amp;" · Seg "&amp;ctl_segB,_compare_data!$B$1:$L$1,0)),"")</f>
        <v>0.44736999999999999</v>
      </c>
      <c r="J154" s="15">
        <f t="shared" si="62"/>
        <v>1.0080000000000033E-2</v>
      </c>
      <c r="K154" s="17">
        <f t="shared" si="63"/>
        <v>0.83730393700653916</v>
      </c>
      <c r="M154" s="39">
        <f t="shared" si="64"/>
        <v>1.0080000000000033E-2</v>
      </c>
      <c r="O154" s="20" t="s">
        <v>100</v>
      </c>
      <c r="AD154">
        <f>IFERROR(INDEX(_compare_data!$B$110:$L$215,MATCH($B154,_compare_data!$A$110:$A$215,0),MATCH(ctl_solA&amp;" · Seg "&amp;ctl_segA,_compare_data!$B$109:$L$109,0)),0)</f>
        <v>376</v>
      </c>
      <c r="AE154">
        <f>IFERROR(INDEX(_compare_data!$B$110:$L$215,MATCH($B154,_compare_data!$A$110:$A$215,0),MATCH(ctl_solB&amp;" · Seg "&amp;ctl_segB,_compare_data!$B$109:$L$109,0)),0)</f>
        <v>380</v>
      </c>
      <c r="AF154">
        <f>IFERROR(INDEX(_compare_data!$B$218:$L$323,MATCH($B154,_compare_data!$A$218:$A$323,0),MATCH(ctl_solA&amp;" · Seg "&amp;ctl_segA,_compare_data!$B$217:$L$217,0)),0)</f>
        <v>376</v>
      </c>
      <c r="AG154">
        <f>IFERROR(INDEX(_compare_data!$B$218:$L$323,MATCH($B154,_compare_data!$A$218:$A$323,0),MATCH(ctl_solB&amp;" · Seg "&amp;ctl_segB,_compare_data!$B$217:$L$217,0)),0)</f>
        <v>380</v>
      </c>
    </row>
    <row r="155" spans="2:33" x14ac:dyDescent="0.2">
      <c r="B155" s="13" t="s">
        <v>218</v>
      </c>
      <c r="C155" s="34" t="s">
        <v>219</v>
      </c>
      <c r="D155" s="36">
        <f t="shared" si="60"/>
        <v>756</v>
      </c>
      <c r="E155" s="17">
        <f t="shared" si="61"/>
        <v>0.24603211640211642</v>
      </c>
      <c r="G155" s="15">
        <f>IFERROR(INDEX(_compare_data!$B$2:$L$107,MATCH($B155,_compare_data!$A$2:$A$107,0),MATCH(ctl_solA&amp;" · Seg "&amp;ctl_segA,_compare_data!$B$1:$L$1,0)),"")</f>
        <v>0.24468000000000001</v>
      </c>
      <c r="H155" s="17">
        <f>IFERROR(INDEX(_compare_data!$B$2:$L$107,MATCH($B155,_compare_data!$A$2:$A$107,0),MATCH(ctl_solB&amp;" · Seg "&amp;ctl_segB,_compare_data!$B$1:$L$1,0)),"")</f>
        <v>0.24737000000000001</v>
      </c>
      <c r="J155" s="15">
        <f t="shared" si="62"/>
        <v>2.6899999999999979E-3</v>
      </c>
      <c r="K155" s="17">
        <f t="shared" si="63"/>
        <v>0.99886863391458858</v>
      </c>
      <c r="M155" s="39">
        <f t="shared" si="64"/>
        <v>-2.6899999999999979E-3</v>
      </c>
      <c r="O155" s="20" t="s">
        <v>100</v>
      </c>
      <c r="AD155">
        <f>IFERROR(INDEX(_compare_data!$B$110:$L$215,MATCH($B155,_compare_data!$A$110:$A$215,0),MATCH(ctl_solA&amp;" · Seg "&amp;ctl_segA,_compare_data!$B$109:$L$109,0)),0)</f>
        <v>376</v>
      </c>
      <c r="AE155">
        <f>IFERROR(INDEX(_compare_data!$B$110:$L$215,MATCH($B155,_compare_data!$A$110:$A$215,0),MATCH(ctl_solB&amp;" · Seg "&amp;ctl_segB,_compare_data!$B$109:$L$109,0)),0)</f>
        <v>380</v>
      </c>
      <c r="AF155">
        <f>IFERROR(INDEX(_compare_data!$B$218:$L$323,MATCH($B155,_compare_data!$A$218:$A$323,0),MATCH(ctl_solA&amp;" · Seg "&amp;ctl_segA,_compare_data!$B$217:$L$217,0)),0)</f>
        <v>376</v>
      </c>
      <c r="AG155">
        <f>IFERROR(INDEX(_compare_data!$B$218:$L$323,MATCH($B155,_compare_data!$A$218:$A$323,0),MATCH(ctl_solB&amp;" · Seg "&amp;ctl_segB,_compare_data!$B$217:$L$217,0)),0)</f>
        <v>380</v>
      </c>
    </row>
    <row r="156" spans="2:33" x14ac:dyDescent="0.2">
      <c r="B156" s="13" t="s">
        <v>220</v>
      </c>
      <c r="C156" s="34" t="s">
        <v>221</v>
      </c>
      <c r="D156" s="36">
        <f t="shared" si="60"/>
        <v>756</v>
      </c>
      <c r="E156" s="17">
        <f t="shared" si="61"/>
        <v>0.48544640211640211</v>
      </c>
      <c r="G156" s="15">
        <f>IFERROR(INDEX(_compare_data!$B$2:$L$107,MATCH($B156,_compare_data!$A$2:$A$107,0),MATCH(ctl_solA&amp;" · Seg "&amp;ctl_segA,_compare_data!$B$1:$L$1,0)),"")</f>
        <v>0.48137999999999997</v>
      </c>
      <c r="H156" s="17">
        <f>IFERROR(INDEX(_compare_data!$B$2:$L$107,MATCH($B156,_compare_data!$A$2:$A$107,0),MATCH(ctl_solB&amp;" · Seg "&amp;ctl_segB,_compare_data!$B$1:$L$1,0)),"")</f>
        <v>0.48947000000000002</v>
      </c>
      <c r="J156" s="15">
        <f t="shared" si="62"/>
        <v>8.0900000000000416E-3</v>
      </c>
      <c r="K156" s="17">
        <f t="shared" si="63"/>
        <v>0.88095535031423755</v>
      </c>
      <c r="M156" s="39">
        <f t="shared" si="64"/>
        <v>-8.0900000000000416E-3</v>
      </c>
      <c r="O156" s="20" t="s">
        <v>100</v>
      </c>
      <c r="AD156">
        <f>IFERROR(INDEX(_compare_data!$B$110:$L$215,MATCH($B156,_compare_data!$A$110:$A$215,0),MATCH(ctl_solA&amp;" · Seg "&amp;ctl_segA,_compare_data!$B$109:$L$109,0)),0)</f>
        <v>376</v>
      </c>
      <c r="AE156">
        <f>IFERROR(INDEX(_compare_data!$B$110:$L$215,MATCH($B156,_compare_data!$A$110:$A$215,0),MATCH(ctl_solB&amp;" · Seg "&amp;ctl_segB,_compare_data!$B$109:$L$109,0)),0)</f>
        <v>380</v>
      </c>
      <c r="AF156">
        <f>IFERROR(INDEX(_compare_data!$B$218:$L$323,MATCH($B156,_compare_data!$A$218:$A$323,0),MATCH(ctl_solA&amp;" · Seg "&amp;ctl_segA,_compare_data!$B$217:$L$217,0)),0)</f>
        <v>376</v>
      </c>
      <c r="AG156">
        <f>IFERROR(INDEX(_compare_data!$B$218:$L$323,MATCH($B156,_compare_data!$A$218:$A$323,0),MATCH(ctl_solB&amp;" · Seg "&amp;ctl_segB,_compare_data!$B$217:$L$217,0)),0)</f>
        <v>380</v>
      </c>
    </row>
    <row r="157" spans="2:33" x14ac:dyDescent="0.2">
      <c r="B157" s="13" t="s">
        <v>222</v>
      </c>
      <c r="C157" s="34" t="s">
        <v>223</v>
      </c>
      <c r="D157" s="36">
        <f t="shared" si="60"/>
        <v>756</v>
      </c>
      <c r="E157" s="17">
        <f t="shared" si="61"/>
        <v>3.438804232804233E-2</v>
      </c>
      <c r="G157" s="15">
        <f>IFERROR(INDEX(_compare_data!$B$2:$L$107,MATCH($B157,_compare_data!$A$2:$A$107,0),MATCH(ctl_solA&amp;" · Seg "&amp;ctl_segA,_compare_data!$B$1:$L$1,0)),"")</f>
        <v>3.1910000000000001E-2</v>
      </c>
      <c r="H157" s="17">
        <f>IFERROR(INDEX(_compare_data!$B$2:$L$107,MATCH($B157,_compare_data!$A$2:$A$107,0),MATCH(ctl_solB&amp;" · Seg "&amp;ctl_segB,_compare_data!$B$1:$L$1,0)),"")</f>
        <v>3.6839999999999998E-2</v>
      </c>
      <c r="J157" s="15">
        <f t="shared" si="62"/>
        <v>4.9299999999999969E-3</v>
      </c>
      <c r="K157" s="17">
        <f t="shared" si="63"/>
        <v>0.86316703546466145</v>
      </c>
      <c r="M157" s="39">
        <f t="shared" si="64"/>
        <v>-4.9299999999999969E-3</v>
      </c>
      <c r="O157" s="20" t="s">
        <v>100</v>
      </c>
      <c r="AD157">
        <f>IFERROR(INDEX(_compare_data!$B$110:$L$215,MATCH($B157,_compare_data!$A$110:$A$215,0),MATCH(ctl_solA&amp;" · Seg "&amp;ctl_segA,_compare_data!$B$109:$L$109,0)),0)</f>
        <v>376</v>
      </c>
      <c r="AE157">
        <f>IFERROR(INDEX(_compare_data!$B$110:$L$215,MATCH($B157,_compare_data!$A$110:$A$215,0),MATCH(ctl_solB&amp;" · Seg "&amp;ctl_segB,_compare_data!$B$109:$L$109,0)),0)</f>
        <v>380</v>
      </c>
      <c r="AF157">
        <f>IFERROR(INDEX(_compare_data!$B$218:$L$323,MATCH($B157,_compare_data!$A$218:$A$323,0),MATCH(ctl_solA&amp;" · Seg "&amp;ctl_segA,_compare_data!$B$217:$L$217,0)),0)</f>
        <v>376</v>
      </c>
      <c r="AG157">
        <f>IFERROR(INDEX(_compare_data!$B$218:$L$323,MATCH($B157,_compare_data!$A$218:$A$323,0),MATCH(ctl_solB&amp;" · Seg "&amp;ctl_segB,_compare_data!$B$217:$L$217,0)),0)</f>
        <v>380</v>
      </c>
    </row>
    <row r="158" spans="2:33" x14ac:dyDescent="0.2">
      <c r="B158" s="13" t="s">
        <v>224</v>
      </c>
      <c r="C158" s="34" t="s">
        <v>225</v>
      </c>
      <c r="D158" s="36">
        <f t="shared" si="60"/>
        <v>756</v>
      </c>
      <c r="E158" s="17">
        <f t="shared" si="61"/>
        <v>0.89550291005290994</v>
      </c>
      <c r="G158" s="15">
        <f>IFERROR(INDEX(_compare_data!$B$2:$L$107,MATCH($B158,_compare_data!$A$2:$A$107,0),MATCH(ctl_solA&amp;" · Seg "&amp;ctl_segA,_compare_data!$B$1:$L$1,0)),"")</f>
        <v>0.90159999999999996</v>
      </c>
      <c r="H158" s="17">
        <f>IFERROR(INDEX(_compare_data!$B$2:$L$107,MATCH($B158,_compare_data!$A$2:$A$107,0),MATCH(ctl_solB&amp;" · Seg "&amp;ctl_segB,_compare_data!$B$1:$L$1,0)),"")</f>
        <v>0.88946999999999998</v>
      </c>
      <c r="J158" s="15">
        <f t="shared" si="62"/>
        <v>1.2129999999999974E-2</v>
      </c>
      <c r="K158" s="17">
        <f t="shared" si="63"/>
        <v>0.66993586980960984</v>
      </c>
      <c r="M158" s="39">
        <f t="shared" si="64"/>
        <v>1.2129999999999974E-2</v>
      </c>
      <c r="O158" s="20" t="s">
        <v>100</v>
      </c>
      <c r="AD158">
        <f>IFERROR(INDEX(_compare_data!$B$110:$L$215,MATCH($B158,_compare_data!$A$110:$A$215,0),MATCH(ctl_solA&amp;" · Seg "&amp;ctl_segA,_compare_data!$B$109:$L$109,0)),0)</f>
        <v>376</v>
      </c>
      <c r="AE158">
        <f>IFERROR(INDEX(_compare_data!$B$110:$L$215,MATCH($B158,_compare_data!$A$110:$A$215,0),MATCH(ctl_solB&amp;" · Seg "&amp;ctl_segB,_compare_data!$B$109:$L$109,0)),0)</f>
        <v>380</v>
      </c>
      <c r="AF158">
        <f>IFERROR(INDEX(_compare_data!$B$218:$L$323,MATCH($B158,_compare_data!$A$218:$A$323,0),MATCH(ctl_solA&amp;" · Seg "&amp;ctl_segA,_compare_data!$B$217:$L$217,0)),0)</f>
        <v>376</v>
      </c>
      <c r="AG158">
        <f>IFERROR(INDEX(_compare_data!$B$218:$L$323,MATCH($B158,_compare_data!$A$218:$A$323,0),MATCH(ctl_solB&amp;" · Seg "&amp;ctl_segB,_compare_data!$B$217:$L$217,0)),0)</f>
        <v>380</v>
      </c>
    </row>
    <row r="159" spans="2:33" x14ac:dyDescent="0.2">
      <c r="B159" s="3" t="s">
        <v>226</v>
      </c>
      <c r="C159" s="31" t="s">
        <v>227</v>
      </c>
      <c r="D159" s="32">
        <f t="shared" si="60"/>
        <v>756</v>
      </c>
      <c r="E159" s="7">
        <f t="shared" si="61"/>
        <v>0.43253989417989425</v>
      </c>
      <c r="G159" s="5">
        <f>IFERROR(INDEX(_compare_data!$B$2:$L$107,MATCH($B159,_compare_data!$A$2:$A$107,0),MATCH(ctl_solA&amp;" · Seg "&amp;ctl_segA,_compare_data!$B$1:$L$1,0)),"")</f>
        <v>0.43351000000000001</v>
      </c>
      <c r="H159" s="7">
        <f>IFERROR(INDEX(_compare_data!$B$2:$L$107,MATCH($B159,_compare_data!$A$2:$A$107,0),MATCH(ctl_solB&amp;" · Seg "&amp;ctl_segB,_compare_data!$B$1:$L$1,0)),"")</f>
        <v>0.43158000000000002</v>
      </c>
      <c r="J159" s="5">
        <f t="shared" si="62"/>
        <v>1.9299999999999873E-3</v>
      </c>
      <c r="K159" s="7">
        <f t="shared" si="63"/>
        <v>1</v>
      </c>
      <c r="M159" s="39">
        <f t="shared" si="64"/>
        <v>1.9299999999999873E-3</v>
      </c>
      <c r="O159" s="4" t="s">
        <v>100</v>
      </c>
      <c r="AD159">
        <f>IFERROR(INDEX(_compare_data!$B$110:$L$215,MATCH($B159,_compare_data!$A$110:$A$215,0),MATCH(ctl_solA&amp;" · Seg "&amp;ctl_segA,_compare_data!$B$109:$L$109,0)),0)</f>
        <v>376</v>
      </c>
      <c r="AE159">
        <f>IFERROR(INDEX(_compare_data!$B$110:$L$215,MATCH($B159,_compare_data!$A$110:$A$215,0),MATCH(ctl_solB&amp;" · Seg "&amp;ctl_segB,_compare_data!$B$109:$L$109,0)),0)</f>
        <v>380</v>
      </c>
      <c r="AF159">
        <f>IFERROR(INDEX(_compare_data!$B$218:$L$323,MATCH($B159,_compare_data!$A$218:$A$323,0),MATCH(ctl_solA&amp;" · Seg "&amp;ctl_segA,_compare_data!$B$217:$L$217,0)),0)</f>
        <v>376</v>
      </c>
      <c r="AG159">
        <f>IFERROR(INDEX(_compare_data!$B$218:$L$323,MATCH($B159,_compare_data!$A$218:$A$323,0),MATCH(ctl_solB&amp;" · Seg "&amp;ctl_segB,_compare_data!$B$217:$L$217,0)),0)</f>
        <v>380</v>
      </c>
    </row>
    <row r="160" spans="2:33" x14ac:dyDescent="0.2"/>
  </sheetData>
  <conditionalFormatting sqref="G15:H26">
    <cfRule type="expression" dxfId="327" priority="2">
      <formula>AND(
$H$8 = 0, G15 &gt;= MAX($G15:$H15) - $H$4,
OR(
AND($H$7 = 1, $O15 = "polar", $J15 &gt;= $H$2),
AND($H$7 = 1, $O15 = "profile", $J15 &gt;= $H$3),
AND($H$7 = 2, $K15 &lt;= $H$5)
)
)</formula>
    </cfRule>
    <cfRule type="expression" dxfId="326" priority="3">
      <formula>AND(
$H$8 = 1, G15 &lt;= MIN($G15:$H15) + $H$4,
OR(
AND($H$7 = 1, $O15 = "polar", $J15 &gt;= $H$2),
AND($H$7 = 1, $O15 = "profile", $J15 &gt;= $H$3),
AND($H$7 = 2, $K15 &lt;= $H$5)
)
)</formula>
    </cfRule>
    <cfRule type="expression" dxfId="325" priority="4">
      <formula>AND(
$H$8 = 0, G15 &lt;= MIN($G15:$H15) + $H$4,
OR(
AND($H$7 = 1, $O15 = "polar", $J15 &gt;= $H$2),
AND($H$7 = 1, $O15 = "profile", $J15 &gt;= $H$3),
AND($H$7 = 2, $K15 &lt;= $H$5)
)
)</formula>
    </cfRule>
    <cfRule type="expression" dxfId="324" priority="1">
      <formula>AND(
$H$8 = 1, G15 &gt;= MAX($G15:$H15) - $H$4,
OR(
AND($H$7 = 1, $O15 = "polar", $J15 &gt;= $H$2),
AND($H$7 = 1, $O15 = "profile", $J15 &gt;= $H$3),
AND($H$7 = 2, $K15 &lt;= $H$5)
)
)</formula>
    </cfRule>
  </conditionalFormatting>
  <conditionalFormatting sqref="G30:H39">
    <cfRule type="expression" dxfId="323" priority="13">
      <formula>AND(
$H$8 = 0, G30 &lt;= MIN($G30:$H30) + $H$4,
OR(
AND($H$7 = 1, $O30 = "polar", $J30 &gt;= $H$2),
AND($H$7 = 1, $O30 = "profile", $J30 &gt;= $H$3),
AND($H$7 = 2, $K30 &lt;= $H$5)
)
)</formula>
    </cfRule>
    <cfRule type="expression" dxfId="322" priority="10">
      <formula>AND(
$H$8 = 1, G30 &gt;= MAX($G30:$H30) - $H$4,
OR(
AND($H$7 = 1, $O30 = "polar", $J30 &gt;= $H$2),
AND($H$7 = 1, $O30 = "profile", $J30 &gt;= $H$3),
AND($H$7 = 2, $K30 &lt;= $H$5)
)
)</formula>
    </cfRule>
    <cfRule type="expression" dxfId="321" priority="11">
      <formula>AND(
$H$8 = 0, G30 &gt;= MAX($G30:$H30) - $H$4,
OR(
AND($H$7 = 1, $O30 = "polar", $J30 &gt;= $H$2),
AND($H$7 = 1, $O30 = "profile", $J30 &gt;= $H$3),
AND($H$7 = 2, $K30 &lt;= $H$5)
)
)</formula>
    </cfRule>
    <cfRule type="expression" dxfId="320" priority="12">
      <formula>AND(
$H$8 = 1, G30 &lt;= MIN($G30:$H30) + $H$4,
OR(
AND($H$7 = 1, $O30 = "polar", $J30 &gt;= $H$2),
AND($H$7 = 1, $O30 = "profile", $J30 &gt;= $H$3),
AND($H$7 = 2, $K30 &lt;= $H$5)
)
)</formula>
    </cfRule>
  </conditionalFormatting>
  <conditionalFormatting sqref="G43:H52">
    <cfRule type="expression" dxfId="319" priority="22">
      <formula>AND(
$H$8 = 0, G43 &lt;= MIN($G43:$H43) + $H$4,
OR(
AND($H$7 = 1, $O43 = "polar", $J43 &gt;= $H$2),
AND($H$7 = 1, $O43 = "profile", $J43 &gt;= $H$3),
AND($H$7 = 2, $K43 &lt;= $H$5)
)
)</formula>
    </cfRule>
    <cfRule type="expression" dxfId="318" priority="21">
      <formula>AND(
$H$8 = 1, G43 &lt;= MIN($G43:$H43) + $H$4,
OR(
AND($H$7 = 1, $O43 = "polar", $J43 &gt;= $H$2),
AND($H$7 = 1, $O43 = "profile", $J43 &gt;= $H$3),
AND($H$7 = 2, $K43 &lt;= $H$5)
)
)</formula>
    </cfRule>
    <cfRule type="expression" dxfId="317" priority="20">
      <formula>AND(
$H$8 = 0, G43 &gt;= MAX($G43:$H43) - $H$4,
OR(
AND($H$7 = 1, $O43 = "polar", $J43 &gt;= $H$2),
AND($H$7 = 1, $O43 = "profile", $J43 &gt;= $H$3),
AND($H$7 = 2, $K43 &lt;= $H$5)
)
)</formula>
    </cfRule>
    <cfRule type="expression" dxfId="316" priority="19">
      <formula>AND(
$H$8 = 1, G43 &gt;= MAX($G43:$H43) - $H$4,
OR(
AND($H$7 = 1, $O43 = "polar", $J43 &gt;= $H$2),
AND($H$7 = 1, $O43 = "profile", $J43 &gt;= $H$3),
AND($H$7 = 2, $K43 &lt;= $H$5)
)
)</formula>
    </cfRule>
  </conditionalFormatting>
  <conditionalFormatting sqref="G56:H63">
    <cfRule type="expression" dxfId="315" priority="28">
      <formula>AND(
$H$8 = 1, G56 &gt;= MAX($G56:$H56) - $H$4,
OR(
AND($H$7 = 1, $O56 = "polar", $J56 &gt;= $H$2),
AND($H$7 = 1, $O56 = "profile", $J56 &gt;= $H$3),
AND($H$7 = 2, $K56 &lt;= $H$5)
)
)</formula>
    </cfRule>
    <cfRule type="expression" dxfId="314" priority="29">
      <formula>AND(
$H$8 = 0, G56 &gt;= MAX($G56:$H56) - $H$4,
OR(
AND($H$7 = 1, $O56 = "polar", $J56 &gt;= $H$2),
AND($H$7 = 1, $O56 = "profile", $J56 &gt;= $H$3),
AND($H$7 = 2, $K56 &lt;= $H$5)
)
)</formula>
    </cfRule>
    <cfRule type="expression" dxfId="313" priority="31">
      <formula>AND(
$H$8 = 0, G56 &lt;= MIN($G56:$H56) + $H$4,
OR(
AND($H$7 = 1, $O56 = "polar", $J56 &gt;= $H$2),
AND($H$7 = 1, $O56 = "profile", $J56 &gt;= $H$3),
AND($H$7 = 2, $K56 &lt;= $H$5)
)
)</formula>
    </cfRule>
    <cfRule type="expression" dxfId="312" priority="30">
      <formula>AND(
$H$8 = 1, G56 &lt;= MIN($G56:$H56) + $H$4,
OR(
AND($H$7 = 1, $O56 = "polar", $J56 &gt;= $H$2),
AND($H$7 = 1, $O56 = "profile", $J56 &gt;= $H$3),
AND($H$7 = 2, $K56 &lt;= $H$5)
)
)</formula>
    </cfRule>
  </conditionalFormatting>
  <conditionalFormatting sqref="G67:H73">
    <cfRule type="expression" dxfId="311" priority="40">
      <formula>AND(
$H$8 = 0, G67 &lt;= MIN($G67:$H67) + $H$4,
OR(
AND($H$7 = 1, $O67 = "polar", $J67 &gt;= $H$2),
AND($H$7 = 1, $O67 = "profile", $J67 &gt;= $H$3),
AND($H$7 = 2, $K67 &lt;= $H$5)
)
)</formula>
    </cfRule>
    <cfRule type="expression" dxfId="310" priority="39">
      <formula>AND(
$H$8 = 1, G67 &lt;= MIN($G67:$H67) + $H$4,
OR(
AND($H$7 = 1, $O67 = "polar", $J67 &gt;= $H$2),
AND($H$7 = 1, $O67 = "profile", $J67 &gt;= $H$3),
AND($H$7 = 2, $K67 &lt;= $H$5)
)
)</formula>
    </cfRule>
    <cfRule type="expression" dxfId="309" priority="38">
      <formula>AND(
$H$8 = 0, G67 &gt;= MAX($G67:$H67) - $H$4,
OR(
AND($H$7 = 1, $O67 = "polar", $J67 &gt;= $H$2),
AND($H$7 = 1, $O67 = "profile", $J67 &gt;= $H$3),
AND($H$7 = 2, $K67 &lt;= $H$5)
)
)</formula>
    </cfRule>
    <cfRule type="expression" dxfId="308" priority="37">
      <formula>AND(
$H$8 = 1, G67 &gt;= MAX($G67:$H67) - $H$4,
OR(
AND($H$7 = 1, $O67 = "polar", $J67 &gt;= $H$2),
AND($H$7 = 1, $O67 = "profile", $J67 &gt;= $H$3),
AND($H$7 = 2, $K67 &lt;= $H$5)
)
)</formula>
    </cfRule>
  </conditionalFormatting>
  <conditionalFormatting sqref="G77:H80">
    <cfRule type="expression" dxfId="307" priority="49">
      <formula>AND(
$H$8 = 0, G77 &lt;= MIN($G77:$H77) + $H$4,
OR(
AND($H$7 = 1, $O77 = "polar", $J77 &gt;= $H$2),
AND($H$7 = 1, $O77 = "profile", $J77 &gt;= $H$3),
AND($H$7 = 2, $K77 &lt;= $H$5)
)
)</formula>
    </cfRule>
    <cfRule type="expression" dxfId="306" priority="47">
      <formula>AND(
$H$8 = 0, G77 &gt;= MAX($G77:$H77) - $H$4,
OR(
AND($H$7 = 1, $O77 = "polar", $J77 &gt;= $H$2),
AND($H$7 = 1, $O77 = "profile", $J77 &gt;= $H$3),
AND($H$7 = 2, $K77 &lt;= $H$5)
)
)</formula>
    </cfRule>
    <cfRule type="expression" dxfId="305" priority="46">
      <formula>AND(
$H$8 = 1, G77 &gt;= MAX($G77:$H77) - $H$4,
OR(
AND($H$7 = 1, $O77 = "polar", $J77 &gt;= $H$2),
AND($H$7 = 1, $O77 = "profile", $J77 &gt;= $H$3),
AND($H$7 = 2, $K77 &lt;= $H$5)
)
)</formula>
    </cfRule>
    <cfRule type="expression" dxfId="304" priority="48">
      <formula>AND(
$H$8 = 1, G77 &lt;= MIN($G77:$H77) + $H$4,
OR(
AND($H$7 = 1, $O77 = "polar", $J77 &gt;= $H$2),
AND($H$7 = 1, $O77 = "profile", $J77 &gt;= $H$3),
AND($H$7 = 2, $K77 &lt;= $H$5)
)
)</formula>
    </cfRule>
  </conditionalFormatting>
  <conditionalFormatting sqref="G84:H91">
    <cfRule type="expression" dxfId="303" priority="55">
      <formula>AND(
$H$8 = 1, G84 &gt;= MAX($G84:$H84) - $H$4,
OR(
AND($H$7 = 1, $O84 = "polar", $J84 &gt;= $H$2),
AND($H$7 = 1, $O84 = "profile", $J84 &gt;= $H$3),
AND($H$7 = 2, $K84 &lt;= $H$5)
)
)</formula>
    </cfRule>
    <cfRule type="expression" dxfId="302" priority="56">
      <formula>AND(
$H$8 = 0, G84 &gt;= MAX($G84:$H84) - $H$4,
OR(
AND($H$7 = 1, $O84 = "polar", $J84 &gt;= $H$2),
AND($H$7 = 1, $O84 = "profile", $J84 &gt;= $H$3),
AND($H$7 = 2, $K84 &lt;= $H$5)
)
)</formula>
    </cfRule>
    <cfRule type="expression" dxfId="301" priority="57">
      <formula>AND(
$H$8 = 1, G84 &lt;= MIN($G84:$H84) + $H$4,
OR(
AND($H$7 = 1, $O84 = "polar", $J84 &gt;= $H$2),
AND($H$7 = 1, $O84 = "profile", $J84 &gt;= $H$3),
AND($H$7 = 2, $K84 &lt;= $H$5)
)
)</formula>
    </cfRule>
    <cfRule type="expression" dxfId="300" priority="58">
      <formula>AND(
$H$8 = 0, G84 &lt;= MIN($G84:$H84) + $H$4,
OR(
AND($H$7 = 1, $O84 = "polar", $J84 &gt;= $H$2),
AND($H$7 = 1, $O84 = "profile", $J84 &gt;= $H$3),
AND($H$7 = 2, $K84 &lt;= $H$5)
)
)</formula>
    </cfRule>
  </conditionalFormatting>
  <conditionalFormatting sqref="G95:H102">
    <cfRule type="expression" dxfId="299" priority="64">
      <formula>AND(
$H$8 = 1, G95 &gt;= MAX($G95:$H95) - $H$4,
OR(
AND($H$7 = 1, $O95 = "polar", $J95 &gt;= $H$2),
AND($H$7 = 1, $O95 = "profile", $J95 &gt;= $H$3),
AND($H$7 = 2, $K95 &lt;= $H$5)
)
)</formula>
    </cfRule>
    <cfRule type="expression" dxfId="298" priority="67">
      <formula>AND(
$H$8 = 0, G95 &lt;= MIN($G95:$H95) + $H$4,
OR(
AND($H$7 = 1, $O95 = "polar", $J95 &gt;= $H$2),
AND($H$7 = 1, $O95 = "profile", $J95 &gt;= $H$3),
AND($H$7 = 2, $K95 &lt;= $H$5)
)
)</formula>
    </cfRule>
    <cfRule type="expression" dxfId="297" priority="66">
      <formula>AND(
$H$8 = 1, G95 &lt;= MIN($G95:$H95) + $H$4,
OR(
AND($H$7 = 1, $O95 = "polar", $J95 &gt;= $H$2),
AND($H$7 = 1, $O95 = "profile", $J95 &gt;= $H$3),
AND($H$7 = 2, $K95 &lt;= $H$5)
)
)</formula>
    </cfRule>
    <cfRule type="expression" dxfId="296" priority="65">
      <formula>AND(
$H$8 = 0, G95 &gt;= MAX($G95:$H95) - $H$4,
OR(
AND($H$7 = 1, $O95 = "polar", $J95 &gt;= $H$2),
AND($H$7 = 1, $O95 = "profile", $J95 &gt;= $H$3),
AND($H$7 = 2, $K95 &lt;= $H$5)
)
)</formula>
    </cfRule>
  </conditionalFormatting>
  <conditionalFormatting sqref="G106:H112">
    <cfRule type="expression" dxfId="295" priority="73">
      <formula>AND(
$H$8 = 1, G106 &gt;= MAX($G106:$H106) - $H$4,
OR(
AND($H$7 = 1, $O106 = "polar", $J106 &gt;= $H$2),
AND($H$7 = 1, $O106 = "profile", $J106 &gt;= $H$3),
AND($H$7 = 2, $K106 &lt;= $H$5)
)
)</formula>
    </cfRule>
    <cfRule type="expression" dxfId="294" priority="74">
      <formula>AND(
$H$8 = 0, G106 &gt;= MAX($G106:$H106) - $H$4,
OR(
AND($H$7 = 1, $O106 = "polar", $J106 &gt;= $H$2),
AND($H$7 = 1, $O106 = "profile", $J106 &gt;= $H$3),
AND($H$7 = 2, $K106 &lt;= $H$5)
)
)</formula>
    </cfRule>
    <cfRule type="expression" dxfId="293" priority="75">
      <formula>AND(
$H$8 = 1, G106 &lt;= MIN($G106:$H106) + $H$4,
OR(
AND($H$7 = 1, $O106 = "polar", $J106 &gt;= $H$2),
AND($H$7 = 1, $O106 = "profile", $J106 &gt;= $H$3),
AND($H$7 = 2, $K106 &lt;= $H$5)
)
)</formula>
    </cfRule>
    <cfRule type="expression" dxfId="292" priority="76">
      <formula>AND(
$H$8 = 0, G106 &lt;= MIN($G106:$H106) + $H$4,
OR(
AND($H$7 = 1, $O106 = "polar", $J106 &gt;= $H$2),
AND($H$7 = 1, $O106 = "profile", $J106 &gt;= $H$3),
AND($H$7 = 2, $K106 &lt;= $H$5)
)
)</formula>
    </cfRule>
  </conditionalFormatting>
  <conditionalFormatting sqref="G116:H122">
    <cfRule type="expression" dxfId="291" priority="84">
      <formula>AND(
$H$8 = 1, G116 &lt;= MIN($G116:$H116) + $H$4,
OR(
AND($H$7 = 1, $O116 = "polar", $J116 &gt;= $H$2),
AND($H$7 = 1, $O116 = "profile", $J116 &gt;= $H$3),
AND($H$7 = 2, $K116 &lt;= $H$5)
)
)</formula>
    </cfRule>
    <cfRule type="expression" dxfId="290" priority="82">
      <formula>AND(
$H$8 = 1, G116 &gt;= MAX($G116:$H116) - $H$4,
OR(
AND($H$7 = 1, $O116 = "polar", $J116 &gt;= $H$2),
AND($H$7 = 1, $O116 = "profile", $J116 &gt;= $H$3),
AND($H$7 = 2, $K116 &lt;= $H$5)
)
)</formula>
    </cfRule>
    <cfRule type="expression" dxfId="289" priority="83">
      <formula>AND(
$H$8 = 0, G116 &gt;= MAX($G116:$H116) - $H$4,
OR(
AND($H$7 = 1, $O116 = "polar", $J116 &gt;= $H$2),
AND($H$7 = 1, $O116 = "profile", $J116 &gt;= $H$3),
AND($H$7 = 2, $K116 &lt;= $H$5)
)
)</formula>
    </cfRule>
    <cfRule type="expression" dxfId="288" priority="85">
      <formula>AND(
$H$8 = 0, G116 &lt;= MIN($G116:$H116) + $H$4,
OR(
AND($H$7 = 1, $O116 = "polar", $J116 &gt;= $H$2),
AND($H$7 = 1, $O116 = "profile", $J116 &gt;= $H$3),
AND($H$7 = 2, $K116 &lt;= $H$5)
)
)</formula>
    </cfRule>
  </conditionalFormatting>
  <conditionalFormatting sqref="G126:H131">
    <cfRule type="expression" dxfId="287" priority="94">
      <formula>AND(
$H$8 = 0, G126 &lt;= MIN($G126:$H126) + $H$4,
OR(
AND($H$7 = 1, $O126 = "polar", $J126 &gt;= $H$2),
AND($H$7 = 1, $O126 = "profile", $J126 &gt;= $H$3),
AND($H$7 = 2, $K126 &lt;= $H$5)
)
)</formula>
    </cfRule>
    <cfRule type="expression" dxfId="286" priority="93">
      <formula>AND(
$H$8 = 1, G126 &lt;= MIN($G126:$H126) + $H$4,
OR(
AND($H$7 = 1, $O126 = "polar", $J126 &gt;= $H$2),
AND($H$7 = 1, $O126 = "profile", $J126 &gt;= $H$3),
AND($H$7 = 2, $K126 &lt;= $H$5)
)
)</formula>
    </cfRule>
    <cfRule type="expression" dxfId="285" priority="92">
      <formula>AND(
$H$8 = 0, G126 &gt;= MAX($G126:$H126) - $H$4,
OR(
AND($H$7 = 1, $O126 = "polar", $J126 &gt;= $H$2),
AND($H$7 = 1, $O126 = "profile", $J126 &gt;= $H$3),
AND($H$7 = 2, $K126 &lt;= $H$5)
)
)</formula>
    </cfRule>
    <cfRule type="expression" dxfId="284" priority="91">
      <formula>AND(
$H$8 = 1, G126 &gt;= MAX($G126:$H126) - $H$4,
OR(
AND($H$7 = 1, $O126 = "polar", $J126 &gt;= $H$2),
AND($H$7 = 1, $O126 = "profile", $J126 &gt;= $H$3),
AND($H$7 = 2, $K126 &lt;= $H$5)
)
)</formula>
    </cfRule>
  </conditionalFormatting>
  <conditionalFormatting sqref="G135:H140">
    <cfRule type="expression" dxfId="283" priority="103">
      <formula>AND(
$H$8 = 0, G135 &lt;= MIN($G135:$H135) + $H$4,
OR(
AND($H$7 = 1, $O135 = "polar", $J135 &gt;= $H$2),
AND($H$7 = 1, $O135 = "profile", $J135 &gt;= $H$3),
AND($H$7 = 2, $K135 &lt;= $H$5)
)
)</formula>
    </cfRule>
    <cfRule type="expression" dxfId="282" priority="102">
      <formula>AND(
$H$8 = 1, G135 &lt;= MIN($G135:$H135) + $H$4,
OR(
AND($H$7 = 1, $O135 = "polar", $J135 &gt;= $H$2),
AND($H$7 = 1, $O135 = "profile", $J135 &gt;= $H$3),
AND($H$7 = 2, $K135 &lt;= $H$5)
)
)</formula>
    </cfRule>
    <cfRule type="expression" dxfId="281" priority="101">
      <formula>AND(
$H$8 = 0, G135 &gt;= MAX($G135:$H135) - $H$4,
OR(
AND($H$7 = 1, $O135 = "polar", $J135 &gt;= $H$2),
AND($H$7 = 1, $O135 = "profile", $J135 &gt;= $H$3),
AND($H$7 = 2, $K135 &lt;= $H$5)
)
)</formula>
    </cfRule>
    <cfRule type="expression" dxfId="280" priority="100">
      <formula>AND(
$H$8 = 1, G135 &gt;= MAX($G135:$H135) - $H$4,
OR(
AND($H$7 = 1, $O135 = "polar", $J135 &gt;= $H$2),
AND($H$7 = 1, $O135 = "profile", $J135 &gt;= $H$3),
AND($H$7 = 2, $K135 &lt;= $H$5)
)
)</formula>
    </cfRule>
  </conditionalFormatting>
  <conditionalFormatting sqref="G144:H149">
    <cfRule type="expression" dxfId="279" priority="112">
      <formula>AND(
$H$8 = 0, G144 &lt;= MIN($G144:$H144) + $H$4,
OR(
AND($H$7 = 1, $O144 = "polar", $J144 &gt;= $H$2),
AND($H$7 = 1, $O144 = "profile", $J144 &gt;= $H$3),
AND($H$7 = 2, $K144 &lt;= $H$5)
)
)</formula>
    </cfRule>
    <cfRule type="expression" dxfId="278" priority="111">
      <formula>AND(
$H$8 = 1, G144 &lt;= MIN($G144:$H144) + $H$4,
OR(
AND($H$7 = 1, $O144 = "polar", $J144 &gt;= $H$2),
AND($H$7 = 1, $O144 = "profile", $J144 &gt;= $H$3),
AND($H$7 = 2, $K144 &lt;= $H$5)
)
)</formula>
    </cfRule>
    <cfRule type="expression" dxfId="277" priority="110">
      <formula>AND(
$H$8 = 0, G144 &gt;= MAX($G144:$H144) - $H$4,
OR(
AND($H$7 = 1, $O144 = "polar", $J144 &gt;= $H$2),
AND($H$7 = 1, $O144 = "profile", $J144 &gt;= $H$3),
AND($H$7 = 2, $K144 &lt;= $H$5)
)
)</formula>
    </cfRule>
    <cfRule type="expression" dxfId="276" priority="109">
      <formula>AND(
$H$8 = 1, G144 &gt;= MAX($G144:$H144) - $H$4,
OR(
AND($H$7 = 1, $O144 = "polar", $J144 &gt;= $H$2),
AND($H$7 = 1, $O144 = "profile", $J144 &gt;= $H$3),
AND($H$7 = 2, $K144 &lt;= $H$5)
)
)</formula>
    </cfRule>
  </conditionalFormatting>
  <conditionalFormatting sqref="G153:H159">
    <cfRule type="expression" dxfId="275" priority="118">
      <formula>AND(
$H$8 = 1, G153 &gt;= MAX($G153:$H153) - $H$4,
OR(
AND($H$7 = 1, $O153 = "polar", $J153 &gt;= $H$2),
AND($H$7 = 1, $O153 = "profile", $J153 &gt;= $H$3),
AND($H$7 = 2, $K153 &lt;= $H$5)
)
)</formula>
    </cfRule>
    <cfRule type="expression" dxfId="274" priority="119">
      <formula>AND(
$H$8 = 0, G153 &gt;= MAX($G153:$H153) - $H$4,
OR(
AND($H$7 = 1, $O153 = "polar", $J153 &gt;= $H$2),
AND($H$7 = 1, $O153 = "profile", $J153 &gt;= $H$3),
AND($H$7 = 2, $K153 &lt;= $H$5)
)
)</formula>
    </cfRule>
    <cfRule type="expression" dxfId="273" priority="120">
      <formula>AND(
$H$8 = 1, G153 &lt;= MIN($G153:$H153) + $H$4,
OR(
AND($H$7 = 1, $O153 = "polar", $J153 &gt;= $H$2),
AND($H$7 = 1, $O153 = "profile", $J153 &gt;= $H$3),
AND($H$7 = 2, $K153 &lt;= $H$5)
)
)</formula>
    </cfRule>
    <cfRule type="expression" dxfId="272" priority="121">
      <formula>AND(
$H$8 = 0, G153 &lt;= MIN($G153:$H153) + $H$4,
OR(
AND($H$7 = 1, $O153 = "polar", $J153 &gt;= $H$2),
AND($H$7 = 1, $O153 = "profile", $J153 &gt;= $H$3),
AND($H$7 = 2, $K153 &lt;= $H$5)
)
)</formula>
    </cfRule>
  </conditionalFormatting>
  <conditionalFormatting sqref="M12:M13">
    <cfRule type="expression" dxfId="271" priority="127">
      <formula>M12= 0</formula>
    </cfRule>
  </conditionalFormatting>
  <conditionalFormatting sqref="M15:M26">
    <cfRule type="expression" dxfId="270" priority="9">
      <formula>M15= 0</formula>
    </cfRule>
    <cfRule type="expression" dxfId="269" priority="8">
      <formula>OR(AND($H$8 = 0, M15 &lt;=- $H$6), )</formula>
    </cfRule>
    <cfRule type="expression" dxfId="268" priority="7">
      <formula>OR(AND($H$8 = 1, M15 &lt;=- $H$6), )</formula>
    </cfRule>
    <cfRule type="expression" dxfId="267" priority="6">
      <formula>OR(AND($H$8 = 0, M15 &gt;= $H$6), )</formula>
    </cfRule>
    <cfRule type="expression" dxfId="266" priority="5">
      <formula>OR(AND($H$8 = 1, M15 &gt;= $H$6), )</formula>
    </cfRule>
  </conditionalFormatting>
  <conditionalFormatting sqref="M30:M39">
    <cfRule type="expression" dxfId="265" priority="15">
      <formula>OR(AND($H$8 = 0, M30 &gt;= $H$6), )</formula>
    </cfRule>
    <cfRule type="expression" dxfId="264" priority="16">
      <formula>OR(AND($H$8 = 1, M30 &lt;=- $H$6), )</formula>
    </cfRule>
    <cfRule type="expression" dxfId="263" priority="17">
      <formula>OR(AND($H$8 = 0, M30 &lt;=- $H$6), )</formula>
    </cfRule>
    <cfRule type="expression" dxfId="262" priority="18">
      <formula>M30= 0</formula>
    </cfRule>
    <cfRule type="expression" dxfId="261" priority="14">
      <formula>OR(AND($H$8 = 1, M30 &gt;= $H$6), )</formula>
    </cfRule>
  </conditionalFormatting>
  <conditionalFormatting sqref="M43:M52">
    <cfRule type="expression" dxfId="260" priority="27">
      <formula>M43= 0</formula>
    </cfRule>
    <cfRule type="expression" dxfId="259" priority="23">
      <formula>OR(AND($H$8 = 1, M43 &gt;= $H$6), )</formula>
    </cfRule>
    <cfRule type="expression" dxfId="258" priority="24">
      <formula>OR(AND($H$8 = 0, M43 &gt;= $H$6), )</formula>
    </cfRule>
    <cfRule type="expression" dxfId="257" priority="25">
      <formula>OR(AND($H$8 = 1, M43 &lt;=- $H$6), )</formula>
    </cfRule>
    <cfRule type="expression" dxfId="256" priority="26">
      <formula>OR(AND($H$8 = 0, M43 &lt;=- $H$6), )</formula>
    </cfRule>
  </conditionalFormatting>
  <conditionalFormatting sqref="M56:M63">
    <cfRule type="expression" dxfId="255" priority="32">
      <formula>OR(AND($H$8 = 1, M56 &gt;= $H$6), )</formula>
    </cfRule>
    <cfRule type="expression" dxfId="254" priority="36">
      <formula>M56= 0</formula>
    </cfRule>
    <cfRule type="expression" dxfId="253" priority="33">
      <formula>OR(AND($H$8 = 0, M56 &gt;= $H$6), )</formula>
    </cfRule>
    <cfRule type="expression" dxfId="252" priority="34">
      <formula>OR(AND($H$8 = 1, M56 &lt;=- $H$6), )</formula>
    </cfRule>
    <cfRule type="expression" dxfId="251" priority="35">
      <formula>OR(AND($H$8 = 0, M56 &lt;=- $H$6), )</formula>
    </cfRule>
  </conditionalFormatting>
  <conditionalFormatting sqref="M67:M73">
    <cfRule type="expression" dxfId="250" priority="43">
      <formula>OR(AND($H$8 = 1, M67 &lt;=- $H$6), )</formula>
    </cfRule>
    <cfRule type="expression" dxfId="249" priority="42">
      <formula>OR(AND($H$8 = 0, M67 &gt;= $H$6), )</formula>
    </cfRule>
    <cfRule type="expression" dxfId="248" priority="41">
      <formula>OR(AND($H$8 = 1, M67 &gt;= $H$6), )</formula>
    </cfRule>
    <cfRule type="expression" dxfId="247" priority="44">
      <formula>OR(AND($H$8 = 0, M67 &lt;=- $H$6), )</formula>
    </cfRule>
    <cfRule type="expression" dxfId="246" priority="45">
      <formula>M67= 0</formula>
    </cfRule>
  </conditionalFormatting>
  <conditionalFormatting sqref="M77:M80">
    <cfRule type="expression" dxfId="245" priority="54">
      <formula>M77= 0</formula>
    </cfRule>
    <cfRule type="expression" dxfId="244" priority="53">
      <formula>OR(AND($H$8 = 0, M77 &lt;=- $H$6), )</formula>
    </cfRule>
    <cfRule type="expression" dxfId="243" priority="52">
      <formula>OR(AND($H$8 = 1, M77 &lt;=- $H$6), )</formula>
    </cfRule>
    <cfRule type="expression" dxfId="242" priority="51">
      <formula>OR(AND($H$8 = 0, M77 &gt;= $H$6), )</formula>
    </cfRule>
    <cfRule type="expression" dxfId="241" priority="50">
      <formula>OR(AND($H$8 = 1, M77 &gt;= $H$6), )</formula>
    </cfRule>
  </conditionalFormatting>
  <conditionalFormatting sqref="M84:M91">
    <cfRule type="expression" dxfId="240" priority="59">
      <formula>OR(AND($H$8 = 1, M84 &gt;= $H$6), )</formula>
    </cfRule>
    <cfRule type="expression" dxfId="239" priority="60">
      <formula>OR(AND($H$8 = 0, M84 &gt;= $H$6), )</formula>
    </cfRule>
    <cfRule type="expression" dxfId="238" priority="61">
      <formula>OR(AND($H$8 = 1, M84 &lt;=- $H$6), )</formula>
    </cfRule>
    <cfRule type="expression" dxfId="237" priority="62">
      <formula>OR(AND($H$8 = 0, M84 &lt;=- $H$6), )</formula>
    </cfRule>
    <cfRule type="expression" dxfId="236" priority="63">
      <formula>M84= 0</formula>
    </cfRule>
  </conditionalFormatting>
  <conditionalFormatting sqref="M95:M102">
    <cfRule type="expression" dxfId="235" priority="68">
      <formula>OR(AND($H$8 = 1, M95 &gt;= $H$6), )</formula>
    </cfRule>
    <cfRule type="expression" dxfId="234" priority="72">
      <formula>M95= 0</formula>
    </cfRule>
    <cfRule type="expression" dxfId="233" priority="71">
      <formula>OR(AND($H$8 = 0, M95 &lt;=- $H$6), )</formula>
    </cfRule>
    <cfRule type="expression" dxfId="232" priority="70">
      <formula>OR(AND($H$8 = 1, M95 &lt;=- $H$6), )</formula>
    </cfRule>
    <cfRule type="expression" dxfId="231" priority="69">
      <formula>OR(AND($H$8 = 0, M95 &gt;= $H$6), )</formula>
    </cfRule>
  </conditionalFormatting>
  <conditionalFormatting sqref="M106:M112">
    <cfRule type="expression" dxfId="230" priority="79">
      <formula>OR(AND($H$8 = 1, M106 &lt;=- $H$6), )</formula>
    </cfRule>
    <cfRule type="expression" dxfId="229" priority="77">
      <formula>OR(AND($H$8 = 1, M106 &gt;= $H$6), )</formula>
    </cfRule>
    <cfRule type="expression" dxfId="228" priority="78">
      <formula>OR(AND($H$8 = 0, M106 &gt;= $H$6), )</formula>
    </cfRule>
    <cfRule type="expression" dxfId="227" priority="80">
      <formula>OR(AND($H$8 = 0, M106 &lt;=- $H$6), )</formula>
    </cfRule>
    <cfRule type="expression" dxfId="226" priority="81">
      <formula>M106= 0</formula>
    </cfRule>
  </conditionalFormatting>
  <conditionalFormatting sqref="M116:M122">
    <cfRule type="expression" dxfId="225" priority="89">
      <formula>OR(AND($H$8 = 0, M116 &lt;=- $H$6), )</formula>
    </cfRule>
    <cfRule type="expression" dxfId="224" priority="90">
      <formula>M116= 0</formula>
    </cfRule>
    <cfRule type="expression" dxfId="223" priority="86">
      <formula>OR(AND($H$8 = 1, M116 &gt;= $H$6), )</formula>
    </cfRule>
    <cfRule type="expression" dxfId="222" priority="87">
      <formula>OR(AND($H$8 = 0, M116 &gt;= $H$6), )</formula>
    </cfRule>
    <cfRule type="expression" dxfId="221" priority="88">
      <formula>OR(AND($H$8 = 1, M116 &lt;=- $H$6), )</formula>
    </cfRule>
  </conditionalFormatting>
  <conditionalFormatting sqref="M126:M131">
    <cfRule type="expression" dxfId="220" priority="98">
      <formula>OR(AND($H$8 = 0, M126 &lt;=- $H$6), )</formula>
    </cfRule>
    <cfRule type="expression" dxfId="219" priority="99">
      <formula>M126= 0</formula>
    </cfRule>
    <cfRule type="expression" dxfId="218" priority="95">
      <formula>OR(AND($H$8 = 1, M126 &gt;= $H$6), )</formula>
    </cfRule>
    <cfRule type="expression" dxfId="217" priority="96">
      <formula>OR(AND($H$8 = 0, M126 &gt;= $H$6), )</formula>
    </cfRule>
    <cfRule type="expression" dxfId="216" priority="97">
      <formula>OR(AND($H$8 = 1, M126 &lt;=- $H$6), )</formula>
    </cfRule>
  </conditionalFormatting>
  <conditionalFormatting sqref="M135:M140">
    <cfRule type="expression" dxfId="215" priority="108">
      <formula>M135= 0</formula>
    </cfRule>
    <cfRule type="expression" dxfId="214" priority="107">
      <formula>OR(AND($H$8 = 0, M135 &lt;=- $H$6), )</formula>
    </cfRule>
    <cfRule type="expression" dxfId="213" priority="106">
      <formula>OR(AND($H$8 = 1, M135 &lt;=- $H$6), )</formula>
    </cfRule>
    <cfRule type="expression" dxfId="212" priority="105">
      <formula>OR(AND($H$8 = 0, M135 &gt;= $H$6), )</formula>
    </cfRule>
    <cfRule type="expression" dxfId="211" priority="104">
      <formula>OR(AND($H$8 = 1, M135 &gt;= $H$6), )</formula>
    </cfRule>
  </conditionalFormatting>
  <conditionalFormatting sqref="M144:M149">
    <cfRule type="expression" dxfId="210" priority="114">
      <formula>OR(AND($H$8 = 0, M144 &gt;= $H$6), )</formula>
    </cfRule>
    <cfRule type="expression" dxfId="209" priority="115">
      <formula>OR(AND($H$8 = 1, M144 &lt;=- $H$6), )</formula>
    </cfRule>
    <cfRule type="expression" dxfId="208" priority="116">
      <formula>OR(AND($H$8 = 0, M144 &lt;=- $H$6), )</formula>
    </cfRule>
    <cfRule type="expression" dxfId="207" priority="117">
      <formula>M144= 0</formula>
    </cfRule>
    <cfRule type="expression" dxfId="206" priority="113">
      <formula>OR(AND($H$8 = 1, M144 &gt;= $H$6), )</formula>
    </cfRule>
  </conditionalFormatting>
  <conditionalFormatting sqref="M153:M159">
    <cfRule type="expression" dxfId="205" priority="122">
      <formula>OR(AND($H$8 = 1, M153 &gt;= $H$6), )</formula>
    </cfRule>
    <cfRule type="expression" dxfId="204" priority="123">
      <formula>OR(AND($H$8 = 0, M153 &gt;= $H$6), )</formula>
    </cfRule>
    <cfRule type="expression" dxfId="203" priority="124">
      <formula>OR(AND($H$8 = 1, M153 &lt;=- $H$6), )</formula>
    </cfRule>
    <cfRule type="expression" dxfId="202" priority="125">
      <formula>OR(AND($H$8 = 0, M153 &lt;=- $H$6), )</formula>
    </cfRule>
    <cfRule type="expression" dxfId="201" priority="126">
      <formula>M153= 0</formula>
    </cfRule>
  </conditionalFormatting>
  <dataValidations count="3">
    <dataValidation type="list" showInputMessage="1" showErrorMessage="1" sqref="G10:H10" xr:uid="{00000000-0002-0000-0000-000000000000}">
      <formula1>soln_list</formula1>
    </dataValidation>
    <dataValidation type="list" showInputMessage="1" showErrorMessage="1" sqref="G11" xr:uid="{00000000-0002-0000-0000-000002000000}">
      <formula1>INDIRECT($AI$1)</formula1>
    </dataValidation>
    <dataValidation type="list" showInputMessage="1" showErrorMessage="1" sqref="H11" xr:uid="{00000000-0002-0000-0000-000003000000}">
      <formula1>INDIRECT($AI$2)</formula1>
    </dataValidation>
  </dataValidation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60"/>
  <sheetViews>
    <sheetView showGridLines="0" workbookViewId="0">
      <pane xSplit="3" ySplit="13" topLeftCell="D14" activePane="bottomRight" state="frozen"/>
      <selection pane="topRight"/>
      <selection pane="bottomLeft"/>
      <selection pane="bottomRight"/>
    </sheetView>
  </sheetViews>
  <sheetFormatPr baseColWidth="10" defaultColWidth="0" defaultRowHeight="15" zeroHeight="1" outlineLevelRow="1" x14ac:dyDescent="0.2"/>
  <cols>
    <col min="1" max="1" width="1.6640625" customWidth="1"/>
    <col min="2" max="2" width="9.1640625" hidden="1" customWidth="1"/>
    <col min="3" max="3" width="75.6640625" customWidth="1"/>
    <col min="4" max="4" width="9.1640625" hidden="1" customWidth="1"/>
    <col min="5" max="6" width="15.6640625" customWidth="1"/>
    <col min="7" max="7" width="1.6640625" customWidth="1"/>
    <col min="8" max="9" width="7.6640625" customWidth="1"/>
    <col min="10" max="10" width="1.6640625" customWidth="1"/>
    <col min="11" max="11" width="9.1640625" hidden="1" customWidth="1"/>
    <col min="12" max="12" width="1.6640625" customWidth="1"/>
    <col min="13" max="13" width="9.1640625" hidden="1" customWidth="1"/>
    <col min="14" max="14" width="1.6640625" customWidth="1"/>
    <col min="15" max="15" width="10.83203125" customWidth="1"/>
    <col min="16" max="29" width="10.83203125" hidden="1" customWidth="1"/>
    <col min="30" max="31" width="9.1640625" hidden="1" customWidth="1"/>
    <col min="32" max="16384" width="10.83203125" hidden="1"/>
  </cols>
  <sheetData>
    <row r="1" spans="2:31" x14ac:dyDescent="0.2"/>
    <row r="2" spans="2:31" hidden="1" outlineLevel="1" x14ac:dyDescent="0.2">
      <c r="E2" s="21" t="s">
        <v>236</v>
      </c>
      <c r="F2" s="24">
        <f>'Seg Compare'!$H$2 - 0.05</f>
        <v>0.05</v>
      </c>
    </row>
    <row r="3" spans="2:31" hidden="1" outlineLevel="1" x14ac:dyDescent="0.2">
      <c r="E3" s="18" t="s">
        <v>237</v>
      </c>
      <c r="F3" s="23">
        <f>'Seg Compare'!$H$3 - 0.05</f>
        <v>0.05</v>
      </c>
    </row>
    <row r="4" spans="2:31" hidden="1" outlineLevel="1" x14ac:dyDescent="0.2">
      <c r="E4" s="18" t="s">
        <v>238</v>
      </c>
      <c r="F4" s="23">
        <f>'Seg Compare'!$H$4 / 10</f>
        <v>5.0000000000000001E-3</v>
      </c>
    </row>
    <row r="5" spans="2:31" hidden="1" outlineLevel="1" x14ac:dyDescent="0.2">
      <c r="E5" s="18" t="s">
        <v>233</v>
      </c>
      <c r="F5" s="23">
        <f>'Seg Compare'!$H$5</f>
        <v>0.1</v>
      </c>
    </row>
    <row r="6" spans="2:31" hidden="1" outlineLevel="1" x14ac:dyDescent="0.2">
      <c r="E6" s="18" t="s">
        <v>234</v>
      </c>
      <c r="F6" s="23">
        <f>'Seg Compare'!$H$6</f>
        <v>0.1</v>
      </c>
    </row>
    <row r="7" spans="2:31" hidden="1" outlineLevel="1" x14ac:dyDescent="0.2">
      <c r="E7" s="18" t="s">
        <v>235</v>
      </c>
      <c r="F7" s="23">
        <f>'Seg Compare'!$H$7</f>
        <v>1</v>
      </c>
    </row>
    <row r="8" spans="2:31" hidden="1" outlineLevel="1" x14ac:dyDescent="0.2">
      <c r="E8" s="1" t="s">
        <v>239</v>
      </c>
      <c r="F8" s="8">
        <f>'Seg Compare'!$H$8</f>
        <v>0</v>
      </c>
    </row>
    <row r="9" spans="2:31" ht="0" hidden="1" customHeight="1" outlineLevel="1" x14ac:dyDescent="0.2"/>
    <row r="10" spans="2:31" ht="40" customHeight="1" collapsed="1" x14ac:dyDescent="0.2">
      <c r="E10" s="47" t="str">
        <f>ctl_solA</f>
        <v>LDA_opt_kmeans_A5_reordered</v>
      </c>
      <c r="F10" s="49" t="str">
        <f>ctl_solB</f>
        <v>LDA_opt_kmeans_B6_reordered</v>
      </c>
    </row>
    <row r="11" spans="2:31" ht="24" x14ac:dyDescent="0.3">
      <c r="C11" s="27" t="s">
        <v>366</v>
      </c>
      <c r="E11" s="48">
        <f>ctl_segA</f>
        <v>1</v>
      </c>
      <c r="F11" s="50">
        <f>ctl_segB</f>
        <v>1</v>
      </c>
      <c r="G11" s="28" t="s">
        <v>231</v>
      </c>
      <c r="H11" s="28" t="s">
        <v>234</v>
      </c>
      <c r="I11" s="28" t="s">
        <v>233</v>
      </c>
      <c r="J11" s="28" t="s">
        <v>231</v>
      </c>
      <c r="K11" s="28" t="s">
        <v>231</v>
      </c>
      <c r="L11" s="28" t="s">
        <v>231</v>
      </c>
      <c r="M11" s="28" t="s">
        <v>235</v>
      </c>
    </row>
    <row r="12" spans="2:31" x14ac:dyDescent="0.2">
      <c r="E12" s="22">
        <f>IFERROR(INDEX(_compare_data!$B$325:$L$325,MATCH(ctl_solA&amp;" · Seg "&amp;ctl_segA,_compare_data!$B$1:$L$1,0)),0)</f>
        <v>376</v>
      </c>
      <c r="F12" s="25">
        <f>IFERROR(INDEX(_compare_data!$B$325:$L$325,MATCH(ctl_solB&amp;" · Seg "&amp;ctl_segB,_compare_data!$B$1:$L$1,0)),0)</f>
        <v>380</v>
      </c>
    </row>
    <row r="13" spans="2:31" x14ac:dyDescent="0.2">
      <c r="E13" s="6">
        <f>IFERROR(INDEX(_compare_data!$B$326:$L$326,MATCH(ctl_solA&amp;" · Seg "&amp;ctl_segA,_compare_data!$B$1:$L$1,0))/INDEX(_compare_data!$B$327:$L$327,MATCH(ctl_solA&amp;" · Seg "&amp;ctl_segA,_compare_data!$B$1:$L$1,0)),0)</f>
        <v>0.188</v>
      </c>
      <c r="F13" s="9">
        <f>IFERROR(INDEX(_compare_data!$B$326:$L$326,MATCH(ctl_solB&amp;" · Seg "&amp;ctl_segB,_compare_data!$B$1:$L$1,0))/INDEX(_compare_data!$B$327:$L$327,MATCH(ctl_solB&amp;" · Seg "&amp;ctl_segB,_compare_data!$B$1:$L$1,0)),0)</f>
        <v>0.19</v>
      </c>
    </row>
    <row r="14" spans="2:31" x14ac:dyDescent="0.2">
      <c r="C14" s="26" t="s">
        <v>0</v>
      </c>
    </row>
    <row r="15" spans="2:31" x14ac:dyDescent="0.2">
      <c r="B15" s="11" t="str">
        <f>INDEX(_detail_ordering!$A$15:$A$26,MATCH(1,_detail_ordering!$E$15:$E$26,0))</f>
        <v>LF06</v>
      </c>
      <c r="C15" s="10" t="str">
        <f>INDEX(_detail_ordering!$B$15:$B$26,MATCH(1,_detail_ordering!$E$15:$E$26,0))</f>
        <v>LF06 - I want frequent updates from my lawyer (I prefer to be updated only when there's news)</v>
      </c>
      <c r="D15" t="s">
        <v>240</v>
      </c>
      <c r="E15" s="14">
        <f>IFERROR(INDEX(_compare_data!$B$2:$L$107,MATCH($B15,_compare_data!$A$2:$A$107,0),MATCH(ctl_solA&amp;" · Seg "&amp;ctl_segA,_compare_data!$B$1:$L$1,0)),"")</f>
        <v>0.52127999999999997</v>
      </c>
      <c r="F15" s="16">
        <f>IFERROR(INDEX(_compare_data!$B$2:$L$107,MATCH($B15,_compare_data!$A$2:$A$107,0),MATCH(ctl_solB&amp;" · Seg "&amp;ctl_segB,_compare_data!$B$1:$L$1,0)),"")</f>
        <v>0.50788999999999995</v>
      </c>
      <c r="H15" s="14">
        <f t="shared" ref="H15:H26" si="0">IFERROR($E15-$F15,"")</f>
        <v>1.3390000000000013E-2</v>
      </c>
      <c r="I15" s="16">
        <f t="shared" ref="I15:I26" si="1">IFERROR(CHIDIST((AD15+AE15)*MAX(ABS((E15*AD15)*((1-F15)*AE15)-((1-E15)*AD15)*(F15*AE15))-(AD15+AE15)/2,0)^2/(AD15*AE15*(E15*AD15+F15*AE15)*((1-E15)*AD15+(1-F15)*AE15)),1),1)</f>
        <v>0.7675784852105707</v>
      </c>
      <c r="K15" s="29" t="str">
        <f>IFERROR(
IF(
$E15 &gt;= MAX(INDEX('Seg Compare'!$G$15:$H$26,MATCH($C15,'Seg Compare'!$C$15:$C$26,0),)) - $F$4,
"High",
IF(
$E15 &lt;= MIN(INDEX('Seg Compare'!$G$15:$H$26,MATCH($C15,'Seg Compare'!$C$15:$C$26,0),)) + $F$4,
"Low","")
),
IF(
1 - $E15 &lt;= MIN(INDEX('Seg Compare'!$G$15:$H$26,MATCH($B15,'Seg Compare'!$B$15:$B$26,0),)) + $F$4,
"High",
IF(
1 - $E15 &gt;= MAX(INDEX('Seg Compare'!$G$15:$H$26,MATCH($B15,'Seg Compare'!$B$15:$B$26,0),)) - $F$4,
"Low", "")
)
)</f>
        <v>High</v>
      </c>
      <c r="M15" s="19" t="str">
        <f>VLOOKUP($B15,
'Seg Compare'!$B:$AL,
MATCH($M$11, 'Seg Compare'!$B$11:$AL$11, 0),
FALSE
)</f>
        <v>polar</v>
      </c>
      <c r="AD15">
        <f>IFERROR(INDEX(_compare_data!$B$110:$L$215,MATCH($B15,_compare_data!$A$110:$A$215,0),MATCH(ctl_solA&amp;" · Seg "&amp;ctl_segA,_compare_data!$B$109:$L$109,0)),0)</f>
        <v>376</v>
      </c>
      <c r="AE15">
        <f>IFERROR(INDEX(_compare_data!$B$110:$L$215,MATCH($B15,_compare_data!$A$110:$A$215,0),MATCH(ctl_solB&amp;" · Seg "&amp;ctl_segB,_compare_data!$B$109:$L$109,0)),0)</f>
        <v>380</v>
      </c>
    </row>
    <row r="16" spans="2:31" x14ac:dyDescent="0.2">
      <c r="B16" s="13" t="str">
        <f>INDEX(_detail_ordering!$A$15:$A$26,MATCH(2,_detail_ordering!$E$15:$E$26,0))</f>
        <v>LF08</v>
      </c>
      <c r="C16" s="12" t="str">
        <f>INDEX(_detail_ordering!$B$15:$B$26,MATCH(2,_detail_ordering!$E$15:$E$26,0))</f>
        <v>LF08 - I want a polished, formal style (I want a down-to-earth, relatable style)</v>
      </c>
      <c r="D16" t="s">
        <v>240</v>
      </c>
      <c r="E16" s="15">
        <f>IFERROR(INDEX(_compare_data!$B$2:$L$107,MATCH($B16,_compare_data!$A$2:$A$107,0),MATCH(ctl_solA&amp;" · Seg "&amp;ctl_segA,_compare_data!$B$1:$L$1,0)),"")</f>
        <v>0.69149000000000005</v>
      </c>
      <c r="F16" s="17">
        <f>IFERROR(INDEX(_compare_data!$B$2:$L$107,MATCH($B16,_compare_data!$A$2:$A$107,0),MATCH(ctl_solB&amp;" · Seg "&amp;ctl_segB,_compare_data!$B$1:$L$1,0)),"")</f>
        <v>0.67895000000000005</v>
      </c>
      <c r="H16" s="15">
        <f t="shared" si="0"/>
        <v>1.2539999999999996E-2</v>
      </c>
      <c r="I16" s="17">
        <f t="shared" si="1"/>
        <v>0.76961663866602759</v>
      </c>
      <c r="K16" s="29" t="str">
        <f>IFERROR(
IF(
$E16 &gt;= MAX(INDEX('Seg Compare'!$G$15:$H$26,MATCH($C16,'Seg Compare'!$C$15:$C$26,0),)) - $F$4,
"High",
IF(
$E16 &lt;= MIN(INDEX('Seg Compare'!$G$15:$H$26,MATCH($C16,'Seg Compare'!$C$15:$C$26,0),)) + $F$4,
"Low","")
),
IF(
1 - $E16 &lt;= MIN(INDEX('Seg Compare'!$G$15:$H$26,MATCH($B16,'Seg Compare'!$B$15:$B$26,0),)) + $F$4,
"High",
IF(
1 - $E16 &gt;= MAX(INDEX('Seg Compare'!$G$15:$H$26,MATCH($B16,'Seg Compare'!$B$15:$B$26,0),)) - $F$4,
"Low", "")
)
)</f>
        <v>High</v>
      </c>
      <c r="M16" s="20" t="str">
        <f>VLOOKUP($B16,
'Seg Compare'!$B:$AL,
MATCH($M$11, 'Seg Compare'!$B$11:$AL$11, 0),
FALSE
)</f>
        <v>polar</v>
      </c>
      <c r="AD16">
        <f>IFERROR(INDEX(_compare_data!$B$110:$L$215,MATCH($B16,_compare_data!$A$110:$A$215,0),MATCH(ctl_solA&amp;" · Seg "&amp;ctl_segA,_compare_data!$B$109:$L$109,0)),0)</f>
        <v>376</v>
      </c>
      <c r="AE16">
        <f>IFERROR(INDEX(_compare_data!$B$110:$L$215,MATCH($B16,_compare_data!$A$110:$A$215,0),MATCH(ctl_solB&amp;" · Seg "&amp;ctl_segB,_compare_data!$B$109:$L$109,0)),0)</f>
        <v>380</v>
      </c>
    </row>
    <row r="17" spans="2:31" x14ac:dyDescent="0.2">
      <c r="B17" s="13" t="str">
        <f>INDEX(_detail_ordering!$A$15:$A$26,MATCH(3,_detail_ordering!$E$15:$E$26,0))</f>
        <v>LF10</v>
      </c>
      <c r="C17" s="12" t="str">
        <f>INDEX(_detail_ordering!$B$15:$B$26,MATCH(3,_detail_ordering!$E$15:$E$26,0))</f>
        <v>LF10 - I want bold, aggressive representation (I want measured, respectful representation)</v>
      </c>
      <c r="D17" t="s">
        <v>240</v>
      </c>
      <c r="E17" s="15">
        <f>IFERROR(INDEX(_compare_data!$B$2:$L$107,MATCH($B17,_compare_data!$A$2:$A$107,0),MATCH(ctl_solA&amp;" · Seg "&amp;ctl_segA,_compare_data!$B$1:$L$1,0)),"")</f>
        <v>0.86702000000000001</v>
      </c>
      <c r="F17" s="17">
        <f>IFERROR(INDEX(_compare_data!$B$2:$L$107,MATCH($B17,_compare_data!$A$2:$A$107,0),MATCH(ctl_solB&amp;" · Seg "&amp;ctl_segB,_compare_data!$B$1:$L$1,0)),"")</f>
        <v>0.85789000000000004</v>
      </c>
      <c r="H17" s="15">
        <f t="shared" si="0"/>
        <v>9.1299999999999715E-3</v>
      </c>
      <c r="I17" s="17">
        <f t="shared" si="1"/>
        <v>0.79578531151311904</v>
      </c>
      <c r="K17" s="29" t="str">
        <f>IFERROR(
IF(
$E17 &gt;= MAX(INDEX('Seg Compare'!$G$15:$H$26,MATCH($C17,'Seg Compare'!$C$15:$C$26,0),)) - $F$4,
"High",
IF(
$E17 &lt;= MIN(INDEX('Seg Compare'!$G$15:$H$26,MATCH($C17,'Seg Compare'!$C$15:$C$26,0),)) + $F$4,
"Low","")
),
IF(
1 - $E17 &lt;= MIN(INDEX('Seg Compare'!$G$15:$H$26,MATCH($B17,'Seg Compare'!$B$15:$B$26,0),)) + $F$4,
"High",
IF(
1 - $E17 &gt;= MAX(INDEX('Seg Compare'!$G$15:$H$26,MATCH($B17,'Seg Compare'!$B$15:$B$26,0),)) - $F$4,
"Low", "")
)
)</f>
        <v>High</v>
      </c>
      <c r="M17" s="20" t="str">
        <f>VLOOKUP($B17,
'Seg Compare'!$B:$AL,
MATCH($M$11, 'Seg Compare'!$B$11:$AL$11, 0),
FALSE
)</f>
        <v>polar</v>
      </c>
      <c r="AD17">
        <f>IFERROR(INDEX(_compare_data!$B$110:$L$215,MATCH($B17,_compare_data!$A$110:$A$215,0),MATCH(ctl_solA&amp;" · Seg "&amp;ctl_segA,_compare_data!$B$109:$L$109,0)),0)</f>
        <v>376</v>
      </c>
      <c r="AE17">
        <f>IFERROR(INDEX(_compare_data!$B$110:$L$215,MATCH($B17,_compare_data!$A$110:$A$215,0),MATCH(ctl_solB&amp;" · Seg "&amp;ctl_segB,_compare_data!$B$109:$L$109,0)),0)</f>
        <v>380</v>
      </c>
    </row>
    <row r="18" spans="2:31" x14ac:dyDescent="0.2">
      <c r="B18" s="13" t="str">
        <f>INDEX(_detail_ordering!$A$15:$A$26,MATCH(4,_detail_ordering!$E$15:$E$26,0))</f>
        <v>LF12</v>
      </c>
      <c r="C18" s="12" t="str">
        <f>INDEX(_detail_ordering!$B$15:$B$26,MATCH(4,_detail_ordering!$E$15:$E$26,0))</f>
        <v>LF12 - I want a firm with polished marketing and branding (I want a low-key, practical practice)</v>
      </c>
      <c r="D18" t="s">
        <v>240</v>
      </c>
      <c r="E18" s="15">
        <f>IFERROR(INDEX(_compare_data!$B$2:$L$107,MATCH($B18,_compare_data!$A$2:$A$107,0),MATCH(ctl_solA&amp;" · Seg "&amp;ctl_segA,_compare_data!$B$1:$L$1,0)),"")</f>
        <v>0.68084999999999996</v>
      </c>
      <c r="F18" s="17">
        <f>IFERROR(INDEX(_compare_data!$B$2:$L$107,MATCH($B18,_compare_data!$A$2:$A$107,0),MATCH(ctl_solB&amp;" · Seg "&amp;ctl_segB,_compare_data!$B$1:$L$1,0)),"")</f>
        <v>0.67367999999999995</v>
      </c>
      <c r="H18" s="15">
        <f t="shared" si="0"/>
        <v>7.1700000000000097E-3</v>
      </c>
      <c r="I18" s="17">
        <f t="shared" si="1"/>
        <v>0.89416252475061031</v>
      </c>
      <c r="K18" s="29" t="str">
        <f>IFERROR(
IF(
$E18 &gt;= MAX(INDEX('Seg Compare'!$G$15:$H$26,MATCH($C18,'Seg Compare'!$C$15:$C$26,0),)) - $F$4,
"High",
IF(
$E18 &lt;= MIN(INDEX('Seg Compare'!$G$15:$H$26,MATCH($C18,'Seg Compare'!$C$15:$C$26,0),)) + $F$4,
"Low","")
),
IF(
1 - $E18 &lt;= MIN(INDEX('Seg Compare'!$G$15:$H$26,MATCH($B18,'Seg Compare'!$B$15:$B$26,0),)) + $F$4,
"High",
IF(
1 - $E18 &gt;= MAX(INDEX('Seg Compare'!$G$15:$H$26,MATCH($B18,'Seg Compare'!$B$15:$B$26,0),)) - $F$4,
"Low", "")
)
)</f>
        <v>High</v>
      </c>
      <c r="M18" s="20" t="str">
        <f>VLOOKUP($B18,
'Seg Compare'!$B:$AL,
MATCH($M$11, 'Seg Compare'!$B$11:$AL$11, 0),
FALSE
)</f>
        <v>polar</v>
      </c>
      <c r="AD18">
        <f>IFERROR(INDEX(_compare_data!$B$110:$L$215,MATCH($B18,_compare_data!$A$110:$A$215,0),MATCH(ctl_solA&amp;" · Seg "&amp;ctl_segA,_compare_data!$B$109:$L$109,0)),0)</f>
        <v>376</v>
      </c>
      <c r="AE18">
        <f>IFERROR(INDEX(_compare_data!$B$110:$L$215,MATCH($B18,_compare_data!$A$110:$A$215,0),MATCH(ctl_solB&amp;" · Seg "&amp;ctl_segB,_compare_data!$B$109:$L$109,0)),0)</f>
        <v>380</v>
      </c>
    </row>
    <row r="19" spans="2:31" x14ac:dyDescent="0.2">
      <c r="B19" s="13" t="str">
        <f>INDEX(_detail_ordering!$A$15:$A$26,MATCH(5,_detail_ordering!$E$15:$E$26,0))</f>
        <v>LF03</v>
      </c>
      <c r="C19" s="12" t="str">
        <f>INDEX(_detail_ordering!$B$15:$B$26,MATCH(5,_detail_ordering!$E$15:$E$26,0))</f>
        <v>LF03 - I want a generalist firm (handles many case types) (I want a specialist firm (personal injury only))</v>
      </c>
      <c r="D19" t="s">
        <v>240</v>
      </c>
      <c r="E19" s="15">
        <f>IFERROR(INDEX(_compare_data!$B$2:$L$107,MATCH($B19,_compare_data!$A$2:$A$107,0),MATCH(ctl_solA&amp;" · Seg "&amp;ctl_segA,_compare_data!$B$1:$L$1,0)),"")</f>
        <v>0.26063999999999998</v>
      </c>
      <c r="F19" s="17">
        <f>IFERROR(INDEX(_compare_data!$B$2:$L$107,MATCH($B19,_compare_data!$A$2:$A$107,0),MATCH(ctl_solB&amp;" · Seg "&amp;ctl_segB,_compare_data!$B$1:$L$1,0)),"")</f>
        <v>0.25789000000000001</v>
      </c>
      <c r="H19" s="15">
        <f t="shared" si="0"/>
        <v>2.7499999999999747E-3</v>
      </c>
      <c r="I19" s="17">
        <f t="shared" si="1"/>
        <v>0.99738626188504631</v>
      </c>
      <c r="K19" s="29" t="str">
        <f>IFERROR(
IF(
$E19 &gt;= MAX(INDEX('Seg Compare'!$G$15:$H$26,MATCH($C19,'Seg Compare'!$C$15:$C$26,0),)) - $F$4,
"High",
IF(
$E19 &lt;= MIN(INDEX('Seg Compare'!$G$15:$H$26,MATCH($C19,'Seg Compare'!$C$15:$C$26,0),)) + $F$4,
"Low","")
),
IF(
1 - $E19 &lt;= MIN(INDEX('Seg Compare'!$G$15:$H$26,MATCH($B19,'Seg Compare'!$B$15:$B$26,0),)) + $F$4,
"High",
IF(
1 - $E19 &gt;= MAX(INDEX('Seg Compare'!$G$15:$H$26,MATCH($B19,'Seg Compare'!$B$15:$B$26,0),)) - $F$4,
"Low", "")
)
)</f>
        <v>High</v>
      </c>
      <c r="M19" s="20" t="str">
        <f>VLOOKUP($B19,
'Seg Compare'!$B:$AL,
MATCH($M$11, 'Seg Compare'!$B$11:$AL$11, 0),
FALSE
)</f>
        <v>polar</v>
      </c>
      <c r="AD19">
        <f>IFERROR(INDEX(_compare_data!$B$110:$L$215,MATCH($B19,_compare_data!$A$110:$A$215,0),MATCH(ctl_solA&amp;" · Seg "&amp;ctl_segA,_compare_data!$B$109:$L$109,0)),0)</f>
        <v>376</v>
      </c>
      <c r="AE19">
        <f>IFERROR(INDEX(_compare_data!$B$110:$L$215,MATCH($B19,_compare_data!$A$110:$A$215,0),MATCH(ctl_solB&amp;" · Seg "&amp;ctl_segB,_compare_data!$B$109:$L$109,0)),0)</f>
        <v>380</v>
      </c>
    </row>
    <row r="20" spans="2:31" x14ac:dyDescent="0.2">
      <c r="B20" s="13" t="str">
        <f>INDEX(_detail_ordering!$A$15:$A$26,MATCH(6,_detail_ordering!$E$15:$E$26,0))</f>
        <v>LF07</v>
      </c>
      <c r="C20" s="12" t="str">
        <f>INDEX(_detail_ordering!$B$15:$B$26,MATCH(6,_detail_ordering!$E$15:$E$26,0))</f>
        <v>LF07 - I want a confident lawyer in charge (I want a collaborative lawyer-partner)</v>
      </c>
      <c r="D20" t="s">
        <v>240</v>
      </c>
      <c r="E20" s="15">
        <f>IFERROR(INDEX(_compare_data!$B$2:$L$107,MATCH($B20,_compare_data!$A$2:$A$107,0),MATCH(ctl_solA&amp;" · Seg "&amp;ctl_segA,_compare_data!$B$1:$L$1,0)),"")</f>
        <v>0.87234</v>
      </c>
      <c r="F20" s="17">
        <f>IFERROR(INDEX(_compare_data!$B$2:$L$107,MATCH($B20,_compare_data!$A$2:$A$107,0),MATCH(ctl_solB&amp;" · Seg "&amp;ctl_segB,_compare_data!$B$1:$L$1,0)),"")</f>
        <v>0.87104999999999999</v>
      </c>
      <c r="H20" s="15">
        <f t="shared" si="0"/>
        <v>1.2900000000000134E-3</v>
      </c>
      <c r="I20" s="17">
        <f t="shared" si="1"/>
        <v>1</v>
      </c>
      <c r="K20" s="29" t="str">
        <f>IFERROR(
IF(
$E20 &gt;= MAX(INDEX('Seg Compare'!$G$15:$H$26,MATCH($C20,'Seg Compare'!$C$15:$C$26,0),)) - $F$4,
"High",
IF(
$E20 &lt;= MIN(INDEX('Seg Compare'!$G$15:$H$26,MATCH($C20,'Seg Compare'!$C$15:$C$26,0),)) + $F$4,
"Low","")
),
IF(
1 - $E20 &lt;= MIN(INDEX('Seg Compare'!$G$15:$H$26,MATCH($B20,'Seg Compare'!$B$15:$B$26,0),)) + $F$4,
"High",
IF(
1 - $E20 &gt;= MAX(INDEX('Seg Compare'!$G$15:$H$26,MATCH($B20,'Seg Compare'!$B$15:$B$26,0),)) - $F$4,
"Low", "")
)
)</f>
        <v>High</v>
      </c>
      <c r="M20" s="20" t="str">
        <f>VLOOKUP($B20,
'Seg Compare'!$B:$AL,
MATCH($M$11, 'Seg Compare'!$B$11:$AL$11, 0),
FALSE
)</f>
        <v>polar</v>
      </c>
      <c r="AD20">
        <f>IFERROR(INDEX(_compare_data!$B$110:$L$215,MATCH($B20,_compare_data!$A$110:$A$215,0),MATCH(ctl_solA&amp;" · Seg "&amp;ctl_segA,_compare_data!$B$109:$L$109,0)),0)</f>
        <v>376</v>
      </c>
      <c r="AE20">
        <f>IFERROR(INDEX(_compare_data!$B$110:$L$215,MATCH($B20,_compare_data!$A$110:$A$215,0),MATCH(ctl_solB&amp;" · Seg "&amp;ctl_segB,_compare_data!$B$109:$L$109,0)),0)</f>
        <v>380</v>
      </c>
    </row>
    <row r="21" spans="2:31" x14ac:dyDescent="0.2">
      <c r="B21" s="13" t="str">
        <f>INDEX(_detail_ordering!$A$15:$A$26,MATCH(7,_detail_ordering!$E$15:$E$26,0))</f>
        <v>LF09</v>
      </c>
      <c r="C21" s="12" t="str">
        <f>INDEX(_detail_ordering!$B$15:$B$26,MATCH(7,_detail_ordering!$E$15:$E$26,0))</f>
        <v>LF09 - I want a long-established firm (I want a fresh, modern firm)</v>
      </c>
      <c r="D21" t="s">
        <v>240</v>
      </c>
      <c r="E21" s="15">
        <f>IFERROR(INDEX(_compare_data!$B$2:$L$107,MATCH($B21,_compare_data!$A$2:$A$107,0),MATCH(ctl_solA&amp;" · Seg "&amp;ctl_segA,_compare_data!$B$1:$L$1,0)),"")</f>
        <v>0.73936000000000002</v>
      </c>
      <c r="F21" s="17">
        <f>IFERROR(INDEX(_compare_data!$B$2:$L$107,MATCH($B21,_compare_data!$A$2:$A$107,0),MATCH(ctl_solB&amp;" · Seg "&amp;ctl_segB,_compare_data!$B$1:$L$1,0)),"")</f>
        <v>0.73946999999999996</v>
      </c>
      <c r="H21" s="15">
        <f t="shared" si="0"/>
        <v>-1.0999999999994348E-4</v>
      </c>
      <c r="I21" s="17">
        <f t="shared" si="1"/>
        <v>1</v>
      </c>
      <c r="K21" s="29" t="str">
        <f>IFERROR(
IF(
$E21 &gt;= MAX(INDEX('Seg Compare'!$G$15:$H$26,MATCH($C21,'Seg Compare'!$C$15:$C$26,0),)) - $F$4,
"High",
IF(
$E21 &lt;= MIN(INDEX('Seg Compare'!$G$15:$H$26,MATCH($C21,'Seg Compare'!$C$15:$C$26,0),)) + $F$4,
"Low","")
),
IF(
1 - $E21 &lt;= MIN(INDEX('Seg Compare'!$G$15:$H$26,MATCH($B21,'Seg Compare'!$B$15:$B$26,0),)) + $F$4,
"High",
IF(
1 - $E21 &gt;= MAX(INDEX('Seg Compare'!$G$15:$H$26,MATCH($B21,'Seg Compare'!$B$15:$B$26,0),)) - $F$4,
"Low", "")
)
)</f>
        <v>High</v>
      </c>
      <c r="M21" s="20" t="str">
        <f>VLOOKUP($B21,
'Seg Compare'!$B:$AL,
MATCH($M$11, 'Seg Compare'!$B$11:$AL$11, 0),
FALSE
)</f>
        <v>polar</v>
      </c>
      <c r="AD21">
        <f>IFERROR(INDEX(_compare_data!$B$110:$L$215,MATCH($B21,_compare_data!$A$110:$A$215,0),MATCH(ctl_solA&amp;" · Seg "&amp;ctl_segA,_compare_data!$B$109:$L$109,0)),0)</f>
        <v>376</v>
      </c>
      <c r="AE21">
        <f>IFERROR(INDEX(_compare_data!$B$110:$L$215,MATCH($B21,_compare_data!$A$110:$A$215,0),MATCH(ctl_solB&amp;" · Seg "&amp;ctl_segB,_compare_data!$B$109:$L$109,0)),0)</f>
        <v>380</v>
      </c>
    </row>
    <row r="22" spans="2:31" x14ac:dyDescent="0.2">
      <c r="B22" s="13" t="str">
        <f>INDEX(_detail_ordering!$A$15:$A$26,MATCH(8,_detail_ordering!$E$15:$E$26,0))</f>
        <v>LF11</v>
      </c>
      <c r="C22" s="12" t="str">
        <f>INDEX(_detail_ordering!$B$15:$B$26,MATCH(8,_detail_ordering!$E$15:$E$26,0))</f>
        <v>LF11 - I want a lawyer who drives the decisions (I want to drive the decisions myself)</v>
      </c>
      <c r="D22" t="s">
        <v>240</v>
      </c>
      <c r="E22" s="15">
        <f>IFERROR(INDEX(_compare_data!$B$2:$L$107,MATCH($B22,_compare_data!$A$2:$A$107,0),MATCH(ctl_solA&amp;" · Seg "&amp;ctl_segA,_compare_data!$B$1:$L$1,0)),"")</f>
        <v>0.68616999999999995</v>
      </c>
      <c r="F22" s="17">
        <f>IFERROR(INDEX(_compare_data!$B$2:$L$107,MATCH($B22,_compare_data!$A$2:$A$107,0),MATCH(ctl_solB&amp;" · Seg "&amp;ctl_segB,_compare_data!$B$1:$L$1,0)),"")</f>
        <v>0.68947000000000003</v>
      </c>
      <c r="H22" s="15">
        <f t="shared" si="0"/>
        <v>-3.3000000000000806E-3</v>
      </c>
      <c r="I22" s="17">
        <f t="shared" si="1"/>
        <v>0.98450970363664758</v>
      </c>
      <c r="K22" s="29" t="str">
        <f>IFERROR(
IF(
$E22 &gt;= MAX(INDEX('Seg Compare'!$G$15:$H$26,MATCH($C22,'Seg Compare'!$C$15:$C$26,0),)) - $F$4,
"High",
IF(
$E22 &lt;= MIN(INDEX('Seg Compare'!$G$15:$H$26,MATCH($C22,'Seg Compare'!$C$15:$C$26,0),)) + $F$4,
"Low","")
),
IF(
1 - $E22 &lt;= MIN(INDEX('Seg Compare'!$G$15:$H$26,MATCH($B22,'Seg Compare'!$B$15:$B$26,0),)) + $F$4,
"High",
IF(
1 - $E22 &gt;= MAX(INDEX('Seg Compare'!$G$15:$H$26,MATCH($B22,'Seg Compare'!$B$15:$B$26,0),)) - $F$4,
"Low", "")
)
)</f>
        <v>High</v>
      </c>
      <c r="M22" s="20" t="str">
        <f>VLOOKUP($B22,
'Seg Compare'!$B:$AL,
MATCH($M$11, 'Seg Compare'!$B$11:$AL$11, 0),
FALSE
)</f>
        <v>polar</v>
      </c>
      <c r="AD22">
        <f>IFERROR(INDEX(_compare_data!$B$110:$L$215,MATCH($B22,_compare_data!$A$110:$A$215,0),MATCH(ctl_solA&amp;" · Seg "&amp;ctl_segA,_compare_data!$B$109:$L$109,0)),0)</f>
        <v>376</v>
      </c>
      <c r="AE22">
        <f>IFERROR(INDEX(_compare_data!$B$110:$L$215,MATCH($B22,_compare_data!$A$110:$A$215,0),MATCH(ctl_solB&amp;" · Seg "&amp;ctl_segB,_compare_data!$B$109:$L$109,0)),0)</f>
        <v>380</v>
      </c>
    </row>
    <row r="23" spans="2:31" x14ac:dyDescent="0.2">
      <c r="B23" s="13" t="str">
        <f>INDEX(_detail_ordering!$A$15:$A$26,MATCH(9,_detail_ordering!$E$15:$E$26,0))</f>
        <v>LF05</v>
      </c>
      <c r="C23" s="12" t="str">
        <f>INDEX(_detail_ordering!$B$15:$B$26,MATCH(9,_detail_ordering!$E$15:$E$26,0))</f>
        <v>LF05 - I prefer face-to-face meetings (I'm fine handling everything remotely)</v>
      </c>
      <c r="D23" t="s">
        <v>240</v>
      </c>
      <c r="E23" s="15">
        <f>IFERROR(INDEX(_compare_data!$B$2:$L$107,MATCH($B23,_compare_data!$A$2:$A$107,0),MATCH(ctl_solA&amp;" · Seg "&amp;ctl_segA,_compare_data!$B$1:$L$1,0)),"")</f>
        <v>0.52127999999999997</v>
      </c>
      <c r="F23" s="17">
        <f>IFERROR(INDEX(_compare_data!$B$2:$L$107,MATCH($B23,_compare_data!$A$2:$A$107,0),MATCH(ctl_solB&amp;" · Seg "&amp;ctl_segB,_compare_data!$B$1:$L$1,0)),"")</f>
        <v>0.52632000000000001</v>
      </c>
      <c r="H23" s="15">
        <f t="shared" si="0"/>
        <v>-5.0400000000000444E-3</v>
      </c>
      <c r="I23" s="17">
        <f t="shared" si="1"/>
        <v>0.94744977507082906</v>
      </c>
      <c r="K23" s="29" t="str">
        <f>IFERROR(
IF(
$E23 &gt;= MAX(INDEX('Seg Compare'!$G$15:$H$26,MATCH($C23,'Seg Compare'!$C$15:$C$26,0),)) - $F$4,
"High",
IF(
$E23 &lt;= MIN(INDEX('Seg Compare'!$G$15:$H$26,MATCH($C23,'Seg Compare'!$C$15:$C$26,0),)) + $F$4,
"Low","")
),
IF(
1 - $E23 &lt;= MIN(INDEX('Seg Compare'!$G$15:$H$26,MATCH($B23,'Seg Compare'!$B$15:$B$26,0),)) + $F$4,
"High",
IF(
1 - $E23 &gt;= MAX(INDEX('Seg Compare'!$G$15:$H$26,MATCH($B23,'Seg Compare'!$B$15:$B$26,0),)) - $F$4,
"Low", "")
)
)</f>
        <v>Low</v>
      </c>
      <c r="M23" s="20" t="str">
        <f>VLOOKUP($B23,
'Seg Compare'!$B:$AL,
MATCH($M$11, 'Seg Compare'!$B$11:$AL$11, 0),
FALSE
)</f>
        <v>polar</v>
      </c>
      <c r="AD23">
        <f>IFERROR(INDEX(_compare_data!$B$110:$L$215,MATCH($B23,_compare_data!$A$110:$A$215,0),MATCH(ctl_solA&amp;" · Seg "&amp;ctl_segA,_compare_data!$B$109:$L$109,0)),0)</f>
        <v>376</v>
      </c>
      <c r="AE23">
        <f>IFERROR(INDEX(_compare_data!$B$110:$L$215,MATCH($B23,_compare_data!$A$110:$A$215,0),MATCH(ctl_solB&amp;" · Seg "&amp;ctl_segB,_compare_data!$B$109:$L$109,0)),0)</f>
        <v>380</v>
      </c>
    </row>
    <row r="24" spans="2:31" x14ac:dyDescent="0.2">
      <c r="B24" s="13" t="str">
        <f>INDEX(_detail_ordering!$A$15:$A$26,MATCH(10,_detail_ordering!$E$15:$E$26,0))</f>
        <v>LF02</v>
      </c>
      <c r="C24" s="12" t="str">
        <f>INDEX(_detail_ordering!$B$15:$B$26,MATCH(10,_detail_ordering!$E$15:$E$26,0))</f>
        <v>LF02 - I want a single dedicated attorney (I'm fine with a team-based approach)</v>
      </c>
      <c r="D24" t="s">
        <v>240</v>
      </c>
      <c r="E24" s="15">
        <f>IFERROR(INDEX(_compare_data!$B$2:$L$107,MATCH($B24,_compare_data!$A$2:$A$107,0),MATCH(ctl_solA&amp;" · Seg "&amp;ctl_segA,_compare_data!$B$1:$L$1,0)),"")</f>
        <v>0.49468000000000001</v>
      </c>
      <c r="F24" s="17">
        <f>IFERROR(INDEX(_compare_data!$B$2:$L$107,MATCH($B24,_compare_data!$A$2:$A$107,0),MATCH(ctl_solB&amp;" · Seg "&amp;ctl_segB,_compare_data!$B$1:$L$1,0)),"")</f>
        <v>0.50263000000000002</v>
      </c>
      <c r="H24" s="15">
        <f t="shared" si="0"/>
        <v>-7.9500000000000126E-3</v>
      </c>
      <c r="I24" s="17">
        <f t="shared" si="1"/>
        <v>0.88404296347705713</v>
      </c>
      <c r="K24" s="29" t="str">
        <f>IFERROR(
IF(
$E24 &gt;= MAX(INDEX('Seg Compare'!$G$15:$H$26,MATCH($C24,'Seg Compare'!$C$15:$C$26,0),)) - $F$4,
"High",
IF(
$E24 &lt;= MIN(INDEX('Seg Compare'!$G$15:$H$26,MATCH($C24,'Seg Compare'!$C$15:$C$26,0),)) + $F$4,
"Low","")
),
IF(
1 - $E24 &lt;= MIN(INDEX('Seg Compare'!$G$15:$H$26,MATCH($B24,'Seg Compare'!$B$15:$B$26,0),)) + $F$4,
"High",
IF(
1 - $E24 &gt;= MAX(INDEX('Seg Compare'!$G$15:$H$26,MATCH($B24,'Seg Compare'!$B$15:$B$26,0),)) - $F$4,
"Low", "")
)
)</f>
        <v>Low</v>
      </c>
      <c r="M24" s="20" t="str">
        <f>VLOOKUP($B24,
'Seg Compare'!$B:$AL,
MATCH($M$11, 'Seg Compare'!$B$11:$AL$11, 0),
FALSE
)</f>
        <v>polar</v>
      </c>
      <c r="AD24">
        <f>IFERROR(INDEX(_compare_data!$B$110:$L$215,MATCH($B24,_compare_data!$A$110:$A$215,0),MATCH(ctl_solA&amp;" · Seg "&amp;ctl_segA,_compare_data!$B$109:$L$109,0)),0)</f>
        <v>376</v>
      </c>
      <c r="AE24">
        <f>IFERROR(INDEX(_compare_data!$B$110:$L$215,MATCH($B24,_compare_data!$A$110:$A$215,0),MATCH(ctl_solB&amp;" · Seg "&amp;ctl_segB,_compare_data!$B$109:$L$109,0)),0)</f>
        <v>380</v>
      </c>
    </row>
    <row r="25" spans="2:31" x14ac:dyDescent="0.2">
      <c r="B25" s="13" t="str">
        <f>INDEX(_detail_ordering!$A$15:$A$26,MATCH(11,_detail_ordering!$E$15:$E$26,0))</f>
        <v>LF04</v>
      </c>
      <c r="C25" s="12" t="str">
        <f>INDEX(_detail_ordering!$B$15:$B$26,MATCH(11,_detail_ordering!$E$15:$E$26,0))</f>
        <v>LF04 - I want the most experienced firm (I want the most attentive firm)</v>
      </c>
      <c r="D25" t="s">
        <v>240</v>
      </c>
      <c r="E25" s="15">
        <f>IFERROR(INDEX(_compare_data!$B$2:$L$107,MATCH($B25,_compare_data!$A$2:$A$107,0),MATCH(ctl_solA&amp;" · Seg "&amp;ctl_segA,_compare_data!$B$1:$L$1,0)),"")</f>
        <v>0.72074000000000005</v>
      </c>
      <c r="F25" s="17">
        <f>IFERROR(INDEX(_compare_data!$B$2:$L$107,MATCH($B25,_compare_data!$A$2:$A$107,0),MATCH(ctl_solB&amp;" · Seg "&amp;ctl_segB,_compare_data!$B$1:$L$1,0)),"")</f>
        <v>0.73421000000000003</v>
      </c>
      <c r="H25" s="15">
        <f t="shared" si="0"/>
        <v>-1.3469999999999982E-2</v>
      </c>
      <c r="I25" s="17">
        <f t="shared" si="1"/>
        <v>0.73821198314612135</v>
      </c>
      <c r="K25" s="29" t="str">
        <f>IFERROR(
IF(
$E25 &gt;= MAX(INDEX('Seg Compare'!$G$15:$H$26,MATCH($C25,'Seg Compare'!$C$15:$C$26,0),)) - $F$4,
"High",
IF(
$E25 &lt;= MIN(INDEX('Seg Compare'!$G$15:$H$26,MATCH($C25,'Seg Compare'!$C$15:$C$26,0),)) + $F$4,
"Low","")
),
IF(
1 - $E25 &lt;= MIN(INDEX('Seg Compare'!$G$15:$H$26,MATCH($B25,'Seg Compare'!$B$15:$B$26,0),)) + $F$4,
"High",
IF(
1 - $E25 &gt;= MAX(INDEX('Seg Compare'!$G$15:$H$26,MATCH($B25,'Seg Compare'!$B$15:$B$26,0),)) - $F$4,
"Low", "")
)
)</f>
        <v>Low</v>
      </c>
      <c r="M25" s="20" t="str">
        <f>VLOOKUP($B25,
'Seg Compare'!$B:$AL,
MATCH($M$11, 'Seg Compare'!$B$11:$AL$11, 0),
FALSE
)</f>
        <v>polar</v>
      </c>
      <c r="AD25">
        <f>IFERROR(INDEX(_compare_data!$B$110:$L$215,MATCH($B25,_compare_data!$A$110:$A$215,0),MATCH(ctl_solA&amp;" · Seg "&amp;ctl_segA,_compare_data!$B$109:$L$109,0)),0)</f>
        <v>376</v>
      </c>
      <c r="AE25">
        <f>IFERROR(INDEX(_compare_data!$B$110:$L$215,MATCH($B25,_compare_data!$A$110:$A$215,0),MATCH(ctl_solB&amp;" · Seg "&amp;ctl_segB,_compare_data!$B$109:$L$109,0)),0)</f>
        <v>380</v>
      </c>
    </row>
    <row r="26" spans="2:31" x14ac:dyDescent="0.2">
      <c r="B26" s="3" t="str">
        <f>INDEX(_detail_ordering!$A$15:$A$26,MATCH(12,_detail_ordering!$E$15:$E$26,0))</f>
        <v>LF01</v>
      </c>
      <c r="C26" s="2" t="str">
        <f>INDEX(_detail_ordering!$B$15:$B$26,MATCH(12,_detail_ordering!$E$15:$E$26,0))</f>
        <v>LF01 - I want a famous, well-known firm (I want a smaller, personal practice)</v>
      </c>
      <c r="D26" t="s">
        <v>240</v>
      </c>
      <c r="E26" s="5">
        <f>IFERROR(INDEX(_compare_data!$B$2:$L$107,MATCH($B26,_compare_data!$A$2:$A$107,0),MATCH(ctl_solA&amp;" · Seg "&amp;ctl_segA,_compare_data!$B$1:$L$1,0)),"")</f>
        <v>0.84309000000000001</v>
      </c>
      <c r="F26" s="7">
        <f>IFERROR(INDEX(_compare_data!$B$2:$L$107,MATCH($B26,_compare_data!$A$2:$A$107,0),MATCH(ctl_solB&amp;" · Seg "&amp;ctl_segB,_compare_data!$B$1:$L$1,0)),"")</f>
        <v>0.86053000000000002</v>
      </c>
      <c r="H26" s="5">
        <f t="shared" si="0"/>
        <v>-1.7440000000000011E-2</v>
      </c>
      <c r="I26" s="7">
        <f t="shared" si="1"/>
        <v>0.56696327555719062</v>
      </c>
      <c r="K26" s="29" t="str">
        <f>IFERROR(
IF(
$E26 &gt;= MAX(INDEX('Seg Compare'!$G$15:$H$26,MATCH($C26,'Seg Compare'!$C$15:$C$26,0),)) - $F$4,
"High",
IF(
$E26 &lt;= MIN(INDEX('Seg Compare'!$G$15:$H$26,MATCH($C26,'Seg Compare'!$C$15:$C$26,0),)) + $F$4,
"Low","")
),
IF(
1 - $E26 &lt;= MIN(INDEX('Seg Compare'!$G$15:$H$26,MATCH($B26,'Seg Compare'!$B$15:$B$26,0),)) + $F$4,
"High",
IF(
1 - $E26 &gt;= MAX(INDEX('Seg Compare'!$G$15:$H$26,MATCH($B26,'Seg Compare'!$B$15:$B$26,0),)) - $F$4,
"Low", "")
)
)</f>
        <v>Low</v>
      </c>
      <c r="M26" s="4" t="str">
        <f>VLOOKUP($B26,
'Seg Compare'!$B:$AL,
MATCH($M$11, 'Seg Compare'!$B$11:$AL$11, 0),
FALSE
)</f>
        <v>polar</v>
      </c>
      <c r="AD26">
        <f>IFERROR(INDEX(_compare_data!$B$110:$L$215,MATCH($B26,_compare_data!$A$110:$A$215,0),MATCH(ctl_solA&amp;" · Seg "&amp;ctl_segA,_compare_data!$B$109:$L$109,0)),0)</f>
        <v>376</v>
      </c>
      <c r="AE26">
        <f>IFERROR(INDEX(_compare_data!$B$110:$L$215,MATCH($B26,_compare_data!$A$110:$A$215,0),MATCH(ctl_solB&amp;" · Seg "&amp;ctl_segB,_compare_data!$B$109:$L$109,0)),0)</f>
        <v>380</v>
      </c>
    </row>
    <row r="27" spans="2:31" x14ac:dyDescent="0.2"/>
    <row r="28" spans="2:31" x14ac:dyDescent="0.2"/>
    <row r="29" spans="2:31" x14ac:dyDescent="0.2">
      <c r="C29" s="26" t="s">
        <v>26</v>
      </c>
    </row>
    <row r="30" spans="2:31" x14ac:dyDescent="0.2">
      <c r="B30" s="11" t="str">
        <f>INDEX(_detail_ordering!$A$30:$A$39,MATCH(1,_detail_ordering!$E$30:$E$39,0))</f>
        <v>LI06</v>
      </c>
      <c r="C30" s="10" t="str">
        <f>INDEX(_detail_ordering!$B$30:$B$39,MATCH(1,_detail_ordering!$E$30:$E$39,0))</f>
        <v>LI06 - I trust contingency-fee promises (I want every detail in writing first)</v>
      </c>
      <c r="D30" t="s">
        <v>240</v>
      </c>
      <c r="E30" s="14">
        <f>IFERROR(INDEX(_compare_data!$B$2:$L$107,MATCH($B30,_compare_data!$A$2:$A$107,0),MATCH(ctl_solA&amp;" · Seg "&amp;ctl_segA,_compare_data!$B$1:$L$1,0)),"")</f>
        <v>0.67818999999999996</v>
      </c>
      <c r="F30" s="16">
        <f>IFERROR(INDEX(_compare_data!$B$2:$L$107,MATCH($B30,_compare_data!$A$2:$A$107,0),MATCH(ctl_solB&amp;" · Seg "&amp;ctl_segB,_compare_data!$B$1:$L$1,0)),"")</f>
        <v>0.66578999999999999</v>
      </c>
      <c r="H30" s="14">
        <f t="shared" ref="H30:H39" si="2">IFERROR($E30-$F30,"")</f>
        <v>1.2399999999999967E-2</v>
      </c>
      <c r="I30" s="16">
        <f t="shared" ref="I30:I39" si="3">IFERROR(CHIDIST((AD30+AE30)*MAX(ABS((E30*AD30)*((1-F30)*AE30)-((1-E30)*AD30)*(F30*AE30))-(AD30+AE30)/2,0)^2/(AD30*AE30*(E30*AD30+F30*AE30)*((1-E30)*AD30+(1-F30)*AE30)),1),1)</f>
        <v>0.77516830513288526</v>
      </c>
      <c r="K30" s="29" t="str">
        <f>IFERROR(
IF(
$E30 &gt;= MAX(INDEX('Seg Compare'!$G$30:$H$39,MATCH($C30,'Seg Compare'!$C$30:$C$39,0),)) - $F$4,
"High",
IF(
$E30 &lt;= MIN(INDEX('Seg Compare'!$G$30:$H$39,MATCH($C30,'Seg Compare'!$C$30:$C$39,0),)) + $F$4,
"Low","")
),
IF(
1 - $E30 &lt;= MIN(INDEX('Seg Compare'!$G$30:$H$39,MATCH($B30,'Seg Compare'!$B$30:$B$39,0),)) + $F$4,
"High",
IF(
1 - $E30 &gt;= MAX(INDEX('Seg Compare'!$G$30:$H$39,MATCH($B30,'Seg Compare'!$B$30:$B$39,0),)) - $F$4,
"Low", "")
)
)</f>
        <v>High</v>
      </c>
      <c r="M30" s="19" t="str">
        <f>VLOOKUP($B30,
'Seg Compare'!$B:$AL,
MATCH($M$11, 'Seg Compare'!$B$11:$AL$11, 0),
FALSE
)</f>
        <v>polar</v>
      </c>
      <c r="AD30">
        <f>IFERROR(INDEX(_compare_data!$B$110:$L$215,MATCH($B30,_compare_data!$A$110:$A$215,0),MATCH(ctl_solA&amp;" · Seg "&amp;ctl_segA,_compare_data!$B$109:$L$109,0)),0)</f>
        <v>376</v>
      </c>
      <c r="AE30">
        <f>IFERROR(INDEX(_compare_data!$B$110:$L$215,MATCH($B30,_compare_data!$A$110:$A$215,0),MATCH(ctl_solB&amp;" · Seg "&amp;ctl_segB,_compare_data!$B$109:$L$109,0)),0)</f>
        <v>380</v>
      </c>
    </row>
    <row r="31" spans="2:31" x14ac:dyDescent="0.2">
      <c r="B31" s="13" t="str">
        <f>INDEX(_detail_ordering!$A$30:$A$39,MATCH(2,_detail_ordering!$E$30:$E$39,0))</f>
        <v>LI01</v>
      </c>
      <c r="C31" s="12" t="str">
        <f>INDEX(_detail_ordering!$B$30:$B$39,MATCH(2,_detail_ordering!$E$30:$E$39,0))</f>
        <v>LI01 - The legal system is fair to injury victims (The legal system favors defendants)</v>
      </c>
      <c r="D31" t="s">
        <v>240</v>
      </c>
      <c r="E31" s="15">
        <f>IFERROR(INDEX(_compare_data!$B$2:$L$107,MATCH($B31,_compare_data!$A$2:$A$107,0),MATCH(ctl_solA&amp;" · Seg "&amp;ctl_segA,_compare_data!$B$1:$L$1,0)),"")</f>
        <v>0.69415000000000004</v>
      </c>
      <c r="F31" s="17">
        <f>IFERROR(INDEX(_compare_data!$B$2:$L$107,MATCH($B31,_compare_data!$A$2:$A$107,0),MATCH(ctl_solB&amp;" · Seg "&amp;ctl_segB,_compare_data!$B$1:$L$1,0)),"")</f>
        <v>0.69211</v>
      </c>
      <c r="H31" s="15">
        <f t="shared" si="2"/>
        <v>2.0400000000000418E-3</v>
      </c>
      <c r="I31" s="17">
        <f t="shared" si="3"/>
        <v>1</v>
      </c>
      <c r="K31" s="29" t="str">
        <f>IFERROR(
IF(
$E31 &gt;= MAX(INDEX('Seg Compare'!$G$30:$H$39,MATCH($C31,'Seg Compare'!$C$30:$C$39,0),)) - $F$4,
"High",
IF(
$E31 &lt;= MIN(INDEX('Seg Compare'!$G$30:$H$39,MATCH($C31,'Seg Compare'!$C$30:$C$39,0),)) + $F$4,
"Low","")
),
IF(
1 - $E31 &lt;= MIN(INDEX('Seg Compare'!$G$30:$H$39,MATCH($B31,'Seg Compare'!$B$30:$B$39,0),)) + $F$4,
"High",
IF(
1 - $E31 &gt;= MAX(INDEX('Seg Compare'!$G$30:$H$39,MATCH($B31,'Seg Compare'!$B$30:$B$39,0),)) - $F$4,
"Low", "")
)
)</f>
        <v>High</v>
      </c>
      <c r="M31" s="20" t="str">
        <f>VLOOKUP($B31,
'Seg Compare'!$B:$AL,
MATCH($M$11, 'Seg Compare'!$B$11:$AL$11, 0),
FALSE
)</f>
        <v>polar</v>
      </c>
      <c r="AD31">
        <f>IFERROR(INDEX(_compare_data!$B$110:$L$215,MATCH($B31,_compare_data!$A$110:$A$215,0),MATCH(ctl_solA&amp;" · Seg "&amp;ctl_segA,_compare_data!$B$109:$L$109,0)),0)</f>
        <v>376</v>
      </c>
      <c r="AE31">
        <f>IFERROR(INDEX(_compare_data!$B$110:$L$215,MATCH($B31,_compare_data!$A$110:$A$215,0),MATCH(ctl_solB&amp;" · Seg "&amp;ctl_segB,_compare_data!$B$109:$L$109,0)),0)</f>
        <v>380</v>
      </c>
    </row>
    <row r="32" spans="2:31" x14ac:dyDescent="0.2">
      <c r="B32" s="13" t="str">
        <f>INDEX(_detail_ordering!$A$30:$A$39,MATCH(3,_detail_ordering!$E$30:$E$39,0))</f>
        <v>LI02</v>
      </c>
      <c r="C32" s="12" t="str">
        <f>INDEX(_detail_ordering!$B$30:$B$39,MATCH(3,_detail_ordering!$E$30:$E$39,0))</f>
        <v>LI02 - Lawyers are honest professionals (Lawyers put their own interests first)</v>
      </c>
      <c r="D32" t="s">
        <v>240</v>
      </c>
      <c r="E32" s="15">
        <f>IFERROR(INDEX(_compare_data!$B$2:$L$107,MATCH($B32,_compare_data!$A$2:$A$107,0),MATCH(ctl_solA&amp;" · Seg "&amp;ctl_segA,_compare_data!$B$1:$L$1,0)),"")</f>
        <v>0.67286999999999997</v>
      </c>
      <c r="F32" s="17">
        <f>IFERROR(INDEX(_compare_data!$B$2:$L$107,MATCH($B32,_compare_data!$A$2:$A$107,0),MATCH(ctl_solB&amp;" · Seg "&amp;ctl_segB,_compare_data!$B$1:$L$1,0)),"")</f>
        <v>0.67105000000000004</v>
      </c>
      <c r="H32" s="15">
        <f t="shared" si="2"/>
        <v>1.8199999999999328E-3</v>
      </c>
      <c r="I32" s="17">
        <f t="shared" si="3"/>
        <v>1</v>
      </c>
      <c r="K32" s="29" t="str">
        <f>IFERROR(
IF(
$E32 &gt;= MAX(INDEX('Seg Compare'!$G$30:$H$39,MATCH($C32,'Seg Compare'!$C$30:$C$39,0),)) - $F$4,
"High",
IF(
$E32 &lt;= MIN(INDEX('Seg Compare'!$G$30:$H$39,MATCH($C32,'Seg Compare'!$C$30:$C$39,0),)) + $F$4,
"Low","")
),
IF(
1 - $E32 &lt;= MIN(INDEX('Seg Compare'!$G$30:$H$39,MATCH($B32,'Seg Compare'!$B$30:$B$39,0),)) + $F$4,
"High",
IF(
1 - $E32 &gt;= MAX(INDEX('Seg Compare'!$G$30:$H$39,MATCH($B32,'Seg Compare'!$B$30:$B$39,0),)) - $F$4,
"Low", "")
)
)</f>
        <v>High</v>
      </c>
      <c r="M32" s="20" t="str">
        <f>VLOOKUP($B32,
'Seg Compare'!$B:$AL,
MATCH($M$11, 'Seg Compare'!$B$11:$AL$11, 0),
FALSE
)</f>
        <v>polar</v>
      </c>
      <c r="AD32">
        <f>IFERROR(INDEX(_compare_data!$B$110:$L$215,MATCH($B32,_compare_data!$A$110:$A$215,0),MATCH(ctl_solA&amp;" · Seg "&amp;ctl_segA,_compare_data!$B$109:$L$109,0)),0)</f>
        <v>376</v>
      </c>
      <c r="AE32">
        <f>IFERROR(INDEX(_compare_data!$B$110:$L$215,MATCH($B32,_compare_data!$A$110:$A$215,0),MATCH(ctl_solB&amp;" · Seg "&amp;ctl_segB,_compare_data!$B$109:$L$109,0)),0)</f>
        <v>380</v>
      </c>
    </row>
    <row r="33" spans="2:31" x14ac:dyDescent="0.2">
      <c r="B33" s="13" t="str">
        <f>INDEX(_detail_ordering!$A$30:$A$39,MATCH(4,_detail_ordering!$E$30:$E$39,0))</f>
        <v>LI03</v>
      </c>
      <c r="C33" s="12" t="str">
        <f>INDEX(_detail_ordering!$B$30:$B$39,MATCH(4,_detail_ordering!$E$30:$E$39,0))</f>
        <v>LI03 - Insurance companies will treat my claim fairly (Insurance companies will minimize my claim)</v>
      </c>
      <c r="D33" t="s">
        <v>240</v>
      </c>
      <c r="E33" s="15">
        <f>IFERROR(INDEX(_compare_data!$B$2:$L$107,MATCH($B33,_compare_data!$A$2:$A$107,0),MATCH(ctl_solA&amp;" · Seg "&amp;ctl_segA,_compare_data!$B$1:$L$1,0)),"")</f>
        <v>0.29254999999999998</v>
      </c>
      <c r="F33" s="17">
        <f>IFERROR(INDEX(_compare_data!$B$2:$L$107,MATCH($B33,_compare_data!$A$2:$A$107,0),MATCH(ctl_solB&amp;" · Seg "&amp;ctl_segB,_compare_data!$B$1:$L$1,0)),"")</f>
        <v>0.29210999999999998</v>
      </c>
      <c r="H33" s="15">
        <f t="shared" si="2"/>
        <v>4.3999999999999595E-4</v>
      </c>
      <c r="I33" s="17">
        <f t="shared" si="3"/>
        <v>1</v>
      </c>
      <c r="K33" s="29" t="str">
        <f>IFERROR(
IF(
$E33 &gt;= MAX(INDEX('Seg Compare'!$G$30:$H$39,MATCH($C33,'Seg Compare'!$C$30:$C$39,0),)) - $F$4,
"High",
IF(
$E33 &lt;= MIN(INDEX('Seg Compare'!$G$30:$H$39,MATCH($C33,'Seg Compare'!$C$30:$C$39,0),)) + $F$4,
"Low","")
),
IF(
1 - $E33 &lt;= MIN(INDEX('Seg Compare'!$G$30:$H$39,MATCH($B33,'Seg Compare'!$B$30:$B$39,0),)) + $F$4,
"High",
IF(
1 - $E33 &gt;= MAX(INDEX('Seg Compare'!$G$30:$H$39,MATCH($B33,'Seg Compare'!$B$30:$B$39,0),)) - $F$4,
"Low", "")
)
)</f>
        <v>High</v>
      </c>
      <c r="M33" s="20" t="str">
        <f>VLOOKUP($B33,
'Seg Compare'!$B:$AL,
MATCH($M$11, 'Seg Compare'!$B$11:$AL$11, 0),
FALSE
)</f>
        <v>polar</v>
      </c>
      <c r="AD33">
        <f>IFERROR(INDEX(_compare_data!$B$110:$L$215,MATCH($B33,_compare_data!$A$110:$A$215,0),MATCH(ctl_solA&amp;" · Seg "&amp;ctl_segA,_compare_data!$B$109:$L$109,0)),0)</f>
        <v>376</v>
      </c>
      <c r="AE33">
        <f>IFERROR(INDEX(_compare_data!$B$110:$L$215,MATCH($B33,_compare_data!$A$110:$A$215,0),MATCH(ctl_solB&amp;" · Seg "&amp;ctl_segB,_compare_data!$B$109:$L$109,0)),0)</f>
        <v>380</v>
      </c>
    </row>
    <row r="34" spans="2:31" x14ac:dyDescent="0.2">
      <c r="B34" s="13" t="str">
        <f>INDEX(_detail_ordering!$A$30:$A$39,MATCH(5,_detail_ordering!$E$30:$E$39,0))</f>
        <v>LI07</v>
      </c>
      <c r="C34" s="12" t="str">
        <f>INDEX(_detail_ordering!$B$30:$B$39,MATCH(5,_detail_ordering!$E$30:$E$39,0))</f>
        <v>LI07 - The legal process is approachable (The legal process is intimidating)</v>
      </c>
      <c r="D34" t="s">
        <v>240</v>
      </c>
      <c r="E34" s="15">
        <f>IFERROR(INDEX(_compare_data!$B$2:$L$107,MATCH($B34,_compare_data!$A$2:$A$107,0),MATCH(ctl_solA&amp;" · Seg "&amp;ctl_segA,_compare_data!$B$1:$L$1,0)),"")</f>
        <v>0.68883000000000005</v>
      </c>
      <c r="F34" s="17">
        <f>IFERROR(INDEX(_compare_data!$B$2:$L$107,MATCH($B34,_compare_data!$A$2:$A$107,0),MATCH(ctl_solB&amp;" · Seg "&amp;ctl_segB,_compare_data!$B$1:$L$1,0)),"")</f>
        <v>0.68947000000000003</v>
      </c>
      <c r="H34" s="15">
        <f t="shared" si="2"/>
        <v>-6.3999999999997392E-4</v>
      </c>
      <c r="I34" s="17">
        <f t="shared" si="3"/>
        <v>1</v>
      </c>
      <c r="K34" s="29" t="str">
        <f>IFERROR(
IF(
$E34 &gt;= MAX(INDEX('Seg Compare'!$G$30:$H$39,MATCH($C34,'Seg Compare'!$C$30:$C$39,0),)) - $F$4,
"High",
IF(
$E34 &lt;= MIN(INDEX('Seg Compare'!$G$30:$H$39,MATCH($C34,'Seg Compare'!$C$30:$C$39,0),)) + $F$4,
"Low","")
),
IF(
1 - $E34 &lt;= MIN(INDEX('Seg Compare'!$G$30:$H$39,MATCH($B34,'Seg Compare'!$B$30:$B$39,0),)) + $F$4,
"High",
IF(
1 - $E34 &gt;= MAX(INDEX('Seg Compare'!$G$30:$H$39,MATCH($B34,'Seg Compare'!$B$30:$B$39,0),)) - $F$4,
"Low", "")
)
)</f>
        <v>High</v>
      </c>
      <c r="M34" s="20" t="str">
        <f>VLOOKUP($B34,
'Seg Compare'!$B:$AL,
MATCH($M$11, 'Seg Compare'!$B$11:$AL$11, 0),
FALSE
)</f>
        <v>polar</v>
      </c>
      <c r="AD34">
        <f>IFERROR(INDEX(_compare_data!$B$110:$L$215,MATCH($B34,_compare_data!$A$110:$A$215,0),MATCH(ctl_solA&amp;" · Seg "&amp;ctl_segA,_compare_data!$B$109:$L$109,0)),0)</f>
        <v>376</v>
      </c>
      <c r="AE34">
        <f>IFERROR(INDEX(_compare_data!$B$110:$L$215,MATCH($B34,_compare_data!$A$110:$A$215,0),MATCH(ctl_solB&amp;" · Seg "&amp;ctl_segB,_compare_data!$B$109:$L$109,0)),0)</f>
        <v>380</v>
      </c>
    </row>
    <row r="35" spans="2:31" x14ac:dyDescent="0.2">
      <c r="B35" s="13" t="str">
        <f>INDEX(_detail_ordering!$A$30:$A$39,MATCH(6,_detail_ordering!$E$30:$E$39,0))</f>
        <v>LI08</v>
      </c>
      <c r="C35" s="12" t="str">
        <f>INDEX(_detail_ordering!$B$30:$B$39,MATCH(6,_detail_ordering!$E$30:$E$39,0))</f>
        <v>LI08 - Insurance adjusters want a fair outcome (Adjusters are paid to minimize payouts)</v>
      </c>
      <c r="D35" t="s">
        <v>240</v>
      </c>
      <c r="E35" s="15">
        <f>IFERROR(INDEX(_compare_data!$B$2:$L$107,MATCH($B35,_compare_data!$A$2:$A$107,0),MATCH(ctl_solA&amp;" · Seg "&amp;ctl_segA,_compare_data!$B$1:$L$1,0)),"")</f>
        <v>0.28722999999999999</v>
      </c>
      <c r="F35" s="17">
        <f>IFERROR(INDEX(_compare_data!$B$2:$L$107,MATCH($B35,_compare_data!$A$2:$A$107,0),MATCH(ctl_solB&amp;" · Seg "&amp;ctl_segB,_compare_data!$B$1:$L$1,0)),"")</f>
        <v>0.28947000000000001</v>
      </c>
      <c r="H35" s="15">
        <f t="shared" si="2"/>
        <v>-2.2400000000000198E-3</v>
      </c>
      <c r="I35" s="17">
        <f t="shared" si="3"/>
        <v>1</v>
      </c>
      <c r="K35" s="29" t="str">
        <f>IFERROR(
IF(
$E35 &gt;= MAX(INDEX('Seg Compare'!$G$30:$H$39,MATCH($C35,'Seg Compare'!$C$30:$C$39,0),)) - $F$4,
"High",
IF(
$E35 &lt;= MIN(INDEX('Seg Compare'!$G$30:$H$39,MATCH($C35,'Seg Compare'!$C$30:$C$39,0),)) + $F$4,
"Low","")
),
IF(
1 - $E35 &lt;= MIN(INDEX('Seg Compare'!$G$30:$H$39,MATCH($B35,'Seg Compare'!$B$30:$B$39,0),)) + $F$4,
"High",
IF(
1 - $E35 &gt;= MAX(INDEX('Seg Compare'!$G$30:$H$39,MATCH($B35,'Seg Compare'!$B$30:$B$39,0),)) - $F$4,
"Low", "")
)
)</f>
        <v>High</v>
      </c>
      <c r="M35" s="20" t="str">
        <f>VLOOKUP($B35,
'Seg Compare'!$B:$AL,
MATCH($M$11, 'Seg Compare'!$B$11:$AL$11, 0),
FALSE
)</f>
        <v>polar</v>
      </c>
      <c r="AD35">
        <f>IFERROR(INDEX(_compare_data!$B$110:$L$215,MATCH($B35,_compare_data!$A$110:$A$215,0),MATCH(ctl_solA&amp;" · Seg "&amp;ctl_segA,_compare_data!$B$109:$L$109,0)),0)</f>
        <v>376</v>
      </c>
      <c r="AE35">
        <f>IFERROR(INDEX(_compare_data!$B$110:$L$215,MATCH($B35,_compare_data!$A$110:$A$215,0),MATCH(ctl_solB&amp;" · Seg "&amp;ctl_segB,_compare_data!$B$109:$L$109,0)),0)</f>
        <v>380</v>
      </c>
    </row>
    <row r="36" spans="2:31" x14ac:dyDescent="0.2">
      <c r="B36" s="13" t="str">
        <f>INDEX(_detail_ordering!$A$30:$A$39,MATCH(7,_detail_ordering!$E$30:$E$39,0))</f>
        <v>LI09</v>
      </c>
      <c r="C36" s="12" t="str">
        <f>INDEX(_detail_ordering!$B$30:$B$39,MATCH(7,_detail_ordering!$E$30:$E$39,0))</f>
        <v>LI09 - My case will be taken seriously (I worry my case will be dismissed)</v>
      </c>
      <c r="D36" t="s">
        <v>240</v>
      </c>
      <c r="E36" s="15">
        <f>IFERROR(INDEX(_compare_data!$B$2:$L$107,MATCH($B36,_compare_data!$A$2:$A$107,0),MATCH(ctl_solA&amp;" · Seg "&amp;ctl_segA,_compare_data!$B$1:$L$1,0)),"")</f>
        <v>0.85638000000000003</v>
      </c>
      <c r="F36" s="17">
        <f>IFERROR(INDEX(_compare_data!$B$2:$L$107,MATCH($B36,_compare_data!$A$2:$A$107,0),MATCH(ctl_solB&amp;" · Seg "&amp;ctl_segB,_compare_data!$B$1:$L$1,0)),"")</f>
        <v>0.86053000000000002</v>
      </c>
      <c r="H36" s="15">
        <f t="shared" si="2"/>
        <v>-4.149999999999987E-3</v>
      </c>
      <c r="I36" s="17">
        <f t="shared" si="3"/>
        <v>0.95268615936245482</v>
      </c>
      <c r="K36" s="29" t="str">
        <f>IFERROR(
IF(
$E36 &gt;= MAX(INDEX('Seg Compare'!$G$30:$H$39,MATCH($C36,'Seg Compare'!$C$30:$C$39,0),)) - $F$4,
"High",
IF(
$E36 &lt;= MIN(INDEX('Seg Compare'!$G$30:$H$39,MATCH($C36,'Seg Compare'!$C$30:$C$39,0),)) + $F$4,
"Low","")
),
IF(
1 - $E36 &lt;= MIN(INDEX('Seg Compare'!$G$30:$H$39,MATCH($B36,'Seg Compare'!$B$30:$B$39,0),)) + $F$4,
"High",
IF(
1 - $E36 &gt;= MAX(INDEX('Seg Compare'!$G$30:$H$39,MATCH($B36,'Seg Compare'!$B$30:$B$39,0),)) - $F$4,
"Low", "")
)
)</f>
        <v>High</v>
      </c>
      <c r="M36" s="20" t="str">
        <f>VLOOKUP($B36,
'Seg Compare'!$B:$AL,
MATCH($M$11, 'Seg Compare'!$B$11:$AL$11, 0),
FALSE
)</f>
        <v>polar</v>
      </c>
      <c r="AD36">
        <f>IFERROR(INDEX(_compare_data!$B$110:$L$215,MATCH($B36,_compare_data!$A$110:$A$215,0),MATCH(ctl_solA&amp;" · Seg "&amp;ctl_segA,_compare_data!$B$109:$L$109,0)),0)</f>
        <v>376</v>
      </c>
      <c r="AE36">
        <f>IFERROR(INDEX(_compare_data!$B$110:$L$215,MATCH($B36,_compare_data!$A$110:$A$215,0),MATCH(ctl_solB&amp;" · Seg "&amp;ctl_segB,_compare_data!$B$109:$L$109,0)),0)</f>
        <v>380</v>
      </c>
    </row>
    <row r="37" spans="2:31" x14ac:dyDescent="0.2">
      <c r="B37" s="13" t="str">
        <f>INDEX(_detail_ordering!$A$30:$A$39,MATCH(8,_detail_ordering!$E$30:$E$39,0))</f>
        <v>LI10</v>
      </c>
      <c r="C37" s="12" t="str">
        <f>INDEX(_detail_ordering!$B$30:$B$39,MATCH(8,_detail_ordering!$E$30:$E$39,0))</f>
        <v>LI10 - I have confidence in the courts (I have little confidence in the courts)</v>
      </c>
      <c r="D37" t="s">
        <v>240</v>
      </c>
      <c r="E37" s="15">
        <f>IFERROR(INDEX(_compare_data!$B$2:$L$107,MATCH($B37,_compare_data!$A$2:$A$107,0),MATCH(ctl_solA&amp;" · Seg "&amp;ctl_segA,_compare_data!$B$1:$L$1,0)),"")</f>
        <v>0.78722999999999999</v>
      </c>
      <c r="F37" s="17">
        <f>IFERROR(INDEX(_compare_data!$B$2:$L$107,MATCH($B37,_compare_data!$A$2:$A$107,0),MATCH(ctl_solB&amp;" · Seg "&amp;ctl_segB,_compare_data!$B$1:$L$1,0)),"")</f>
        <v>0.79210999999999998</v>
      </c>
      <c r="H37" s="15">
        <f t="shared" si="2"/>
        <v>-4.8799999999999955E-3</v>
      </c>
      <c r="I37" s="17">
        <f t="shared" si="3"/>
        <v>0.93991644691759335</v>
      </c>
      <c r="K37" s="29" t="str">
        <f>IFERROR(
IF(
$E37 &gt;= MAX(INDEX('Seg Compare'!$G$30:$H$39,MATCH($C37,'Seg Compare'!$C$30:$C$39,0),)) - $F$4,
"High",
IF(
$E37 &lt;= MIN(INDEX('Seg Compare'!$G$30:$H$39,MATCH($C37,'Seg Compare'!$C$30:$C$39,0),)) + $F$4,
"Low","")
),
IF(
1 - $E37 &lt;= MIN(INDEX('Seg Compare'!$G$30:$H$39,MATCH($B37,'Seg Compare'!$B$30:$B$39,0),)) + $F$4,
"High",
IF(
1 - $E37 &gt;= MAX(INDEX('Seg Compare'!$G$30:$H$39,MATCH($B37,'Seg Compare'!$B$30:$B$39,0),)) - $F$4,
"Low", "")
)
)</f>
        <v>High</v>
      </c>
      <c r="M37" s="20" t="str">
        <f>VLOOKUP($B37,
'Seg Compare'!$B:$AL,
MATCH($M$11, 'Seg Compare'!$B$11:$AL$11, 0),
FALSE
)</f>
        <v>polar</v>
      </c>
      <c r="AD37">
        <f>IFERROR(INDEX(_compare_data!$B$110:$L$215,MATCH($B37,_compare_data!$A$110:$A$215,0),MATCH(ctl_solA&amp;" · Seg "&amp;ctl_segA,_compare_data!$B$109:$L$109,0)),0)</f>
        <v>376</v>
      </c>
      <c r="AE37">
        <f>IFERROR(INDEX(_compare_data!$B$110:$L$215,MATCH($B37,_compare_data!$A$110:$A$215,0),MATCH(ctl_solB&amp;" · Seg "&amp;ctl_segB,_compare_data!$B$109:$L$109,0)),0)</f>
        <v>380</v>
      </c>
    </row>
    <row r="38" spans="2:31" x14ac:dyDescent="0.2">
      <c r="B38" s="13" t="str">
        <f>INDEX(_detail_ordering!$A$30:$A$39,MATCH(9,_detail_ordering!$E$30:$E$39,0))</f>
        <v>LI04</v>
      </c>
      <c r="C38" s="12" t="str">
        <f>INDEX(_detail_ordering!$B$30:$B$39,MATCH(9,_detail_ordering!$E$30:$E$39,0))</f>
        <v>LI04 - I'd be comfortable going to trial (I'd want to avoid trial at all costs)</v>
      </c>
      <c r="D38" t="s">
        <v>240</v>
      </c>
      <c r="E38" s="15">
        <f>IFERROR(INDEX(_compare_data!$B$2:$L$107,MATCH($B38,_compare_data!$A$2:$A$107,0),MATCH(ctl_solA&amp;" · Seg "&amp;ctl_segA,_compare_data!$B$1:$L$1,0)),"")</f>
        <v>0.85106000000000004</v>
      </c>
      <c r="F38" s="17">
        <f>IFERROR(INDEX(_compare_data!$B$2:$L$107,MATCH($B38,_compare_data!$A$2:$A$107,0),MATCH(ctl_solB&amp;" · Seg "&amp;ctl_segB,_compare_data!$B$1:$L$1,0)),"")</f>
        <v>0.86053000000000002</v>
      </c>
      <c r="H38" s="15">
        <f t="shared" si="2"/>
        <v>-9.4699999999999784E-3</v>
      </c>
      <c r="I38" s="17">
        <f t="shared" si="3"/>
        <v>0.78940484262684307</v>
      </c>
      <c r="K38" s="29" t="str">
        <f>IFERROR(
IF(
$E38 &gt;= MAX(INDEX('Seg Compare'!$G$30:$H$39,MATCH($C38,'Seg Compare'!$C$30:$C$39,0),)) - $F$4,
"High",
IF(
$E38 &lt;= MIN(INDEX('Seg Compare'!$G$30:$H$39,MATCH($C38,'Seg Compare'!$C$30:$C$39,0),)) + $F$4,
"Low","")
),
IF(
1 - $E38 &lt;= MIN(INDEX('Seg Compare'!$G$30:$H$39,MATCH($B38,'Seg Compare'!$B$30:$B$39,0),)) + $F$4,
"High",
IF(
1 - $E38 &gt;= MAX(INDEX('Seg Compare'!$G$30:$H$39,MATCH($B38,'Seg Compare'!$B$30:$B$39,0),)) - $F$4,
"Low", "")
)
)</f>
        <v>Low</v>
      </c>
      <c r="M38" s="20" t="str">
        <f>VLOOKUP($B38,
'Seg Compare'!$B:$AL,
MATCH($M$11, 'Seg Compare'!$B$11:$AL$11, 0),
FALSE
)</f>
        <v>polar</v>
      </c>
      <c r="AD38">
        <f>IFERROR(INDEX(_compare_data!$B$110:$L$215,MATCH($B38,_compare_data!$A$110:$A$215,0),MATCH(ctl_solA&amp;" · Seg "&amp;ctl_segA,_compare_data!$B$109:$L$109,0)),0)</f>
        <v>376</v>
      </c>
      <c r="AE38">
        <f>IFERROR(INDEX(_compare_data!$B$110:$L$215,MATCH($B38,_compare_data!$A$110:$A$215,0),MATCH(ctl_solB&amp;" · Seg "&amp;ctl_segB,_compare_data!$B$109:$L$109,0)),0)</f>
        <v>380</v>
      </c>
    </row>
    <row r="39" spans="2:31" x14ac:dyDescent="0.2">
      <c r="B39" s="3" t="str">
        <f>INDEX(_detail_ordering!$A$30:$A$39,MATCH(10,_detail_ordering!$E$30:$E$39,0))</f>
        <v>LI05</v>
      </c>
      <c r="C39" s="2" t="str">
        <f>INDEX(_detail_ordering!$B$30:$B$39,MATCH(10,_detail_ordering!$E$30:$E$39,0))</f>
        <v>LI05 - Mediation is a respectable resolution (Mediation feels like accepting less)</v>
      </c>
      <c r="D39" t="s">
        <v>240</v>
      </c>
      <c r="E39" s="5">
        <f>IFERROR(INDEX(_compare_data!$B$2:$L$107,MATCH($B39,_compare_data!$A$2:$A$107,0),MATCH(ctl_solA&amp;" · Seg "&amp;ctl_segA,_compare_data!$B$1:$L$1,0)),"")</f>
        <v>0.47605999999999998</v>
      </c>
      <c r="F39" s="7">
        <f>IFERROR(INDEX(_compare_data!$B$2:$L$107,MATCH($B39,_compare_data!$A$2:$A$107,0),MATCH(ctl_solB&amp;" · Seg "&amp;ctl_segB,_compare_data!$B$1:$L$1,0)),"")</f>
        <v>0.49210999999999999</v>
      </c>
      <c r="H39" s="5">
        <f t="shared" si="2"/>
        <v>-1.6050000000000009E-2</v>
      </c>
      <c r="I39" s="7">
        <f t="shared" si="3"/>
        <v>0.71232049178714085</v>
      </c>
      <c r="K39" s="29" t="str">
        <f>IFERROR(
IF(
$E39 &gt;= MAX(INDEX('Seg Compare'!$G$30:$H$39,MATCH($C39,'Seg Compare'!$C$30:$C$39,0),)) - $F$4,
"High",
IF(
$E39 &lt;= MIN(INDEX('Seg Compare'!$G$30:$H$39,MATCH($C39,'Seg Compare'!$C$30:$C$39,0),)) + $F$4,
"Low","")
),
IF(
1 - $E39 &lt;= MIN(INDEX('Seg Compare'!$G$30:$H$39,MATCH($B39,'Seg Compare'!$B$30:$B$39,0),)) + $F$4,
"High",
IF(
1 - $E39 &gt;= MAX(INDEX('Seg Compare'!$G$30:$H$39,MATCH($B39,'Seg Compare'!$B$30:$B$39,0),)) - $F$4,
"Low", "")
)
)</f>
        <v>Low</v>
      </c>
      <c r="M39" s="4" t="str">
        <f>VLOOKUP($B39,
'Seg Compare'!$B:$AL,
MATCH($M$11, 'Seg Compare'!$B$11:$AL$11, 0),
FALSE
)</f>
        <v>polar</v>
      </c>
      <c r="AD39">
        <f>IFERROR(INDEX(_compare_data!$B$110:$L$215,MATCH($B39,_compare_data!$A$110:$A$215,0),MATCH(ctl_solA&amp;" · Seg "&amp;ctl_segA,_compare_data!$B$109:$L$109,0)),0)</f>
        <v>376</v>
      </c>
      <c r="AE39">
        <f>IFERROR(INDEX(_compare_data!$B$110:$L$215,MATCH($B39,_compare_data!$A$110:$A$215,0),MATCH(ctl_solB&amp;" · Seg "&amp;ctl_segB,_compare_data!$B$109:$L$109,0)),0)</f>
        <v>380</v>
      </c>
    </row>
    <row r="40" spans="2:31" x14ac:dyDescent="0.2"/>
    <row r="41" spans="2:31" x14ac:dyDescent="0.2"/>
    <row r="42" spans="2:31" x14ac:dyDescent="0.2">
      <c r="C42" s="26" t="s">
        <v>47</v>
      </c>
    </row>
    <row r="43" spans="2:31" x14ac:dyDescent="0.2">
      <c r="B43" s="11" t="str">
        <f>INDEX(_detail_ordering!$A$43:$A$52,MATCH(1,_detail_ordering!$E$43:$E$52,0))</f>
        <v>CP05</v>
      </c>
      <c r="C43" s="10" t="str">
        <f>INDEX(_detail_ordering!$B$43:$B$52,MATCH(1,_detail_ordering!$E$43:$E$52,0))</f>
        <v>CP05 - I want a public verdict (I want a confidential settlement)</v>
      </c>
      <c r="D43" t="s">
        <v>240</v>
      </c>
      <c r="E43" s="14">
        <f>IFERROR(INDEX(_compare_data!$B$2:$L$107,MATCH($B43,_compare_data!$A$2:$A$107,0),MATCH(ctl_solA&amp;" · Seg "&amp;ctl_segA,_compare_data!$B$1:$L$1,0)),"")</f>
        <v>0.68350999999999995</v>
      </c>
      <c r="F43" s="16">
        <f>IFERROR(INDEX(_compare_data!$B$2:$L$107,MATCH($B43,_compare_data!$A$2:$A$107,0),MATCH(ctl_solB&amp;" · Seg "&amp;ctl_segB,_compare_data!$B$1:$L$1,0)),"")</f>
        <v>0.66315999999999997</v>
      </c>
      <c r="H43" s="14">
        <f t="shared" ref="H43:H52" si="4">IFERROR($E43-$F43,"")</f>
        <v>2.0349999999999979E-2</v>
      </c>
      <c r="I43" s="16">
        <f t="shared" ref="I43:I52" si="5">IFERROR(CHIDIST((AD43+AE43)*MAX(ABS((E43*AD43)*((1-F43)*AE43)-((1-E43)*AD43)*(F43*AE43))-(AD43+AE43)/2,0)^2/(AD43*AE43*(E43*AD43+F43*AE43)*((1-E43)*AD43+(1-F43)*AE43)),1),1)</f>
        <v>0.60379913193390999</v>
      </c>
      <c r="K43" s="29" t="str">
        <f>IFERROR(
IF(
$E43 &gt;= MAX(INDEX('Seg Compare'!$G$43:$H$52,MATCH($C43,'Seg Compare'!$C$43:$C$52,0),)) - $F$4,
"High",
IF(
$E43 &lt;= MIN(INDEX('Seg Compare'!$G$43:$H$52,MATCH($C43,'Seg Compare'!$C$43:$C$52,0),)) + $F$4,
"Low","")
),
IF(
1 - $E43 &lt;= MIN(INDEX('Seg Compare'!$G$43:$H$52,MATCH($B43,'Seg Compare'!$B$43:$B$52,0),)) + $F$4,
"High",
IF(
1 - $E43 &gt;= MAX(INDEX('Seg Compare'!$G$43:$H$52,MATCH($B43,'Seg Compare'!$B$43:$B$52,0),)) - $F$4,
"Low", "")
)
)</f>
        <v>High</v>
      </c>
      <c r="M43" s="19" t="str">
        <f>VLOOKUP($B43,
'Seg Compare'!$B:$AL,
MATCH($M$11, 'Seg Compare'!$B$11:$AL$11, 0),
FALSE
)</f>
        <v>polar</v>
      </c>
      <c r="AD43">
        <f>IFERROR(INDEX(_compare_data!$B$110:$L$215,MATCH($B43,_compare_data!$A$110:$A$215,0),MATCH(ctl_solA&amp;" · Seg "&amp;ctl_segA,_compare_data!$B$109:$L$109,0)),0)</f>
        <v>376</v>
      </c>
      <c r="AE43">
        <f>IFERROR(INDEX(_compare_data!$B$110:$L$215,MATCH($B43,_compare_data!$A$110:$A$215,0),MATCH(ctl_solB&amp;" · Seg "&amp;ctl_segB,_compare_data!$B$109:$L$109,0)),0)</f>
        <v>380</v>
      </c>
    </row>
    <row r="44" spans="2:31" x14ac:dyDescent="0.2">
      <c r="B44" s="13" t="str">
        <f>INDEX(_detail_ordering!$A$43:$A$52,MATCH(2,_detail_ordering!$E$43:$E$52,0))</f>
        <v>CP01</v>
      </c>
      <c r="C44" s="12" t="str">
        <f>INDEX(_detail_ordering!$B$43:$B$52,MATCH(2,_detail_ordering!$E$43:$E$52,0))</f>
        <v>CP01 - I want the maximum possible settlement (I want a fast, fair settlement)</v>
      </c>
      <c r="D44" t="s">
        <v>240</v>
      </c>
      <c r="E44" s="15">
        <f>IFERROR(INDEX(_compare_data!$B$2:$L$107,MATCH($B44,_compare_data!$A$2:$A$107,0),MATCH(ctl_solA&amp;" · Seg "&amp;ctl_segA,_compare_data!$B$1:$L$1,0)),"")</f>
        <v>0.88563999999999998</v>
      </c>
      <c r="F44" s="17">
        <f>IFERROR(INDEX(_compare_data!$B$2:$L$107,MATCH($B44,_compare_data!$A$2:$A$107,0),MATCH(ctl_solB&amp;" · Seg "&amp;ctl_segB,_compare_data!$B$1:$L$1,0)),"")</f>
        <v>0.87895000000000001</v>
      </c>
      <c r="H44" s="15">
        <f t="shared" si="4"/>
        <v>6.6899999999999737E-3</v>
      </c>
      <c r="I44" s="17">
        <f t="shared" si="5"/>
        <v>0.86302582923155491</v>
      </c>
      <c r="K44" s="29" t="str">
        <f>IFERROR(
IF(
$E44 &gt;= MAX(INDEX('Seg Compare'!$G$43:$H$52,MATCH($C44,'Seg Compare'!$C$43:$C$52,0),)) - $F$4,
"High",
IF(
$E44 &lt;= MIN(INDEX('Seg Compare'!$G$43:$H$52,MATCH($C44,'Seg Compare'!$C$43:$C$52,0),)) + $F$4,
"Low","")
),
IF(
1 - $E44 &lt;= MIN(INDEX('Seg Compare'!$G$43:$H$52,MATCH($B44,'Seg Compare'!$B$43:$B$52,0),)) + $F$4,
"High",
IF(
1 - $E44 &gt;= MAX(INDEX('Seg Compare'!$G$43:$H$52,MATCH($B44,'Seg Compare'!$B$43:$B$52,0),)) - $F$4,
"Low", "")
)
)</f>
        <v>High</v>
      </c>
      <c r="M44" s="20" t="str">
        <f>VLOOKUP($B44,
'Seg Compare'!$B:$AL,
MATCH($M$11, 'Seg Compare'!$B$11:$AL$11, 0),
FALSE
)</f>
        <v>polar</v>
      </c>
      <c r="AD44">
        <f>IFERROR(INDEX(_compare_data!$B$110:$L$215,MATCH($B44,_compare_data!$A$110:$A$215,0),MATCH(ctl_solA&amp;" · Seg "&amp;ctl_segA,_compare_data!$B$109:$L$109,0)),0)</f>
        <v>376</v>
      </c>
      <c r="AE44">
        <f>IFERROR(INDEX(_compare_data!$B$110:$L$215,MATCH($B44,_compare_data!$A$110:$A$215,0),MATCH(ctl_solB&amp;" · Seg "&amp;ctl_segB,_compare_data!$B$109:$L$109,0)),0)</f>
        <v>380</v>
      </c>
    </row>
    <row r="45" spans="2:31" x14ac:dyDescent="0.2">
      <c r="B45" s="13" t="str">
        <f>INDEX(_detail_ordering!$A$43:$A$52,MATCH(3,_detail_ordering!$E$43:$E$52,0))</f>
        <v>CP03</v>
      </c>
      <c r="C45" s="12" t="str">
        <f>INDEX(_detail_ordering!$B$43:$B$52,MATCH(3,_detail_ordering!$E$43:$E$52,0))</f>
        <v>CP03 - I want lost wages addressed (I want future earning capacity addressed)</v>
      </c>
      <c r="D45" t="s">
        <v>240</v>
      </c>
      <c r="E45" s="15">
        <f>IFERROR(INDEX(_compare_data!$B$2:$L$107,MATCH($B45,_compare_data!$A$2:$A$107,0),MATCH(ctl_solA&amp;" · Seg "&amp;ctl_segA,_compare_data!$B$1:$L$1,0)),"")</f>
        <v>0.51861999999999997</v>
      </c>
      <c r="F45" s="17">
        <f>IFERROR(INDEX(_compare_data!$B$2:$L$107,MATCH($B45,_compare_data!$A$2:$A$107,0),MATCH(ctl_solB&amp;" · Seg "&amp;ctl_segB,_compare_data!$B$1:$L$1,0)),"")</f>
        <v>0.51315999999999995</v>
      </c>
      <c r="H45" s="15">
        <f t="shared" si="4"/>
        <v>5.4600000000000204E-3</v>
      </c>
      <c r="I45" s="17">
        <f t="shared" si="5"/>
        <v>0.93828799969650234</v>
      </c>
      <c r="K45" s="29" t="str">
        <f>IFERROR(
IF(
$E45 &gt;= MAX(INDEX('Seg Compare'!$G$43:$H$52,MATCH($C45,'Seg Compare'!$C$43:$C$52,0),)) - $F$4,
"High",
IF(
$E45 &lt;= MIN(INDEX('Seg Compare'!$G$43:$H$52,MATCH($C45,'Seg Compare'!$C$43:$C$52,0),)) + $F$4,
"Low","")
),
IF(
1 - $E45 &lt;= MIN(INDEX('Seg Compare'!$G$43:$H$52,MATCH($B45,'Seg Compare'!$B$43:$B$52,0),)) + $F$4,
"High",
IF(
1 - $E45 &gt;= MAX(INDEX('Seg Compare'!$G$43:$H$52,MATCH($B45,'Seg Compare'!$B$43:$B$52,0),)) - $F$4,
"Low", "")
)
)</f>
        <v>High</v>
      </c>
      <c r="M45" s="20" t="str">
        <f>VLOOKUP($B45,
'Seg Compare'!$B:$AL,
MATCH($M$11, 'Seg Compare'!$B$11:$AL$11, 0),
FALSE
)</f>
        <v>polar</v>
      </c>
      <c r="AD45">
        <f>IFERROR(INDEX(_compare_data!$B$110:$L$215,MATCH($B45,_compare_data!$A$110:$A$215,0),MATCH(ctl_solA&amp;" · Seg "&amp;ctl_segA,_compare_data!$B$109:$L$109,0)),0)</f>
        <v>376</v>
      </c>
      <c r="AE45">
        <f>IFERROR(INDEX(_compare_data!$B$110:$L$215,MATCH($B45,_compare_data!$A$110:$A$215,0),MATCH(ctl_solB&amp;" · Seg "&amp;ctl_segB,_compare_data!$B$109:$L$109,0)),0)</f>
        <v>380</v>
      </c>
    </row>
    <row r="46" spans="2:31" x14ac:dyDescent="0.2">
      <c r="B46" s="13" t="str">
        <f>INDEX(_detail_ordering!$A$43:$A$52,MATCH(4,_detail_ordering!$E$43:$E$52,0))</f>
        <v>CP06</v>
      </c>
      <c r="C46" s="12" t="str">
        <f>INDEX(_detail_ordering!$B$43:$B$52,MATCH(4,_detail_ordering!$E$43:$E$52,0))</f>
        <v>CP06 - I want emotional closure from the process (I just want the financial outcome)</v>
      </c>
      <c r="D46" t="s">
        <v>240</v>
      </c>
      <c r="E46" s="15">
        <f>IFERROR(INDEX(_compare_data!$B$2:$L$107,MATCH($B46,_compare_data!$A$2:$A$107,0),MATCH(ctl_solA&amp;" · Seg "&amp;ctl_segA,_compare_data!$B$1:$L$1,0)),"")</f>
        <v>0.49468000000000001</v>
      </c>
      <c r="F46" s="17">
        <f>IFERROR(INDEX(_compare_data!$B$2:$L$107,MATCH($B46,_compare_data!$A$2:$A$107,0),MATCH(ctl_solB&amp;" · Seg "&amp;ctl_segB,_compare_data!$B$1:$L$1,0)),"")</f>
        <v>0.49210999999999999</v>
      </c>
      <c r="H46" s="15">
        <f t="shared" si="4"/>
        <v>2.5700000000000167E-3</v>
      </c>
      <c r="I46" s="17">
        <f t="shared" si="5"/>
        <v>1</v>
      </c>
      <c r="K46" s="29" t="str">
        <f>IFERROR(
IF(
$E46 &gt;= MAX(INDEX('Seg Compare'!$G$43:$H$52,MATCH($C46,'Seg Compare'!$C$43:$C$52,0),)) - $F$4,
"High",
IF(
$E46 &lt;= MIN(INDEX('Seg Compare'!$G$43:$H$52,MATCH($C46,'Seg Compare'!$C$43:$C$52,0),)) + $F$4,
"Low","")
),
IF(
1 - $E46 &lt;= MIN(INDEX('Seg Compare'!$G$43:$H$52,MATCH($B46,'Seg Compare'!$B$43:$B$52,0),)) + $F$4,
"High",
IF(
1 - $E46 &gt;= MAX(INDEX('Seg Compare'!$G$43:$H$52,MATCH($B46,'Seg Compare'!$B$43:$B$52,0),)) - $F$4,
"Low", "")
)
)</f>
        <v>High</v>
      </c>
      <c r="M46" s="20" t="str">
        <f>VLOOKUP($B46,
'Seg Compare'!$B:$AL,
MATCH($M$11, 'Seg Compare'!$B$11:$AL$11, 0),
FALSE
)</f>
        <v>polar</v>
      </c>
      <c r="AD46">
        <f>IFERROR(INDEX(_compare_data!$B$110:$L$215,MATCH($B46,_compare_data!$A$110:$A$215,0),MATCH(ctl_solA&amp;" · Seg "&amp;ctl_segA,_compare_data!$B$109:$L$109,0)),0)</f>
        <v>376</v>
      </c>
      <c r="AE46">
        <f>IFERROR(INDEX(_compare_data!$B$110:$L$215,MATCH($B46,_compare_data!$A$110:$A$215,0),MATCH(ctl_solB&amp;" · Seg "&amp;ctl_segB,_compare_data!$B$109:$L$109,0)),0)</f>
        <v>380</v>
      </c>
    </row>
    <row r="47" spans="2:31" x14ac:dyDescent="0.2">
      <c r="B47" s="13" t="str">
        <f>INDEX(_detail_ordering!$A$43:$A$52,MATCH(5,_detail_ordering!$E$43:$E$52,0))</f>
        <v>CP10</v>
      </c>
      <c r="C47" s="12" t="str">
        <f>INDEX(_detail_ordering!$B$43:$B$52,MATCH(5,_detail_ordering!$E$43:$E$52,0))</f>
        <v>CP10 - I want the at-fault party to admit fault (I just want what I'm owed)</v>
      </c>
      <c r="D47" t="s">
        <v>240</v>
      </c>
      <c r="E47" s="15">
        <f>IFERROR(INDEX(_compare_data!$B$2:$L$107,MATCH($B47,_compare_data!$A$2:$A$107,0),MATCH(ctl_solA&amp;" · Seg "&amp;ctl_segA,_compare_data!$B$1:$L$1,0)),"")</f>
        <v>0.67552999999999996</v>
      </c>
      <c r="F47" s="17">
        <f>IFERROR(INDEX(_compare_data!$B$2:$L$107,MATCH($B47,_compare_data!$A$2:$A$107,0),MATCH(ctl_solB&amp;" · Seg "&amp;ctl_segB,_compare_data!$B$1:$L$1,0)),"")</f>
        <v>0.67367999999999995</v>
      </c>
      <c r="H47" s="15">
        <f t="shared" si="4"/>
        <v>1.8500000000000183E-3</v>
      </c>
      <c r="I47" s="17">
        <f t="shared" si="5"/>
        <v>1</v>
      </c>
      <c r="K47" s="29" t="str">
        <f>IFERROR(
IF(
$E47 &gt;= MAX(INDEX('Seg Compare'!$G$43:$H$52,MATCH($C47,'Seg Compare'!$C$43:$C$52,0),)) - $F$4,
"High",
IF(
$E47 &lt;= MIN(INDEX('Seg Compare'!$G$43:$H$52,MATCH($C47,'Seg Compare'!$C$43:$C$52,0),)) + $F$4,
"Low","")
),
IF(
1 - $E47 &lt;= MIN(INDEX('Seg Compare'!$G$43:$H$52,MATCH($B47,'Seg Compare'!$B$43:$B$52,0),)) + $F$4,
"High",
IF(
1 - $E47 &gt;= MAX(INDEX('Seg Compare'!$G$43:$H$52,MATCH($B47,'Seg Compare'!$B$43:$B$52,0),)) - $F$4,
"Low", "")
)
)</f>
        <v>High</v>
      </c>
      <c r="M47" s="20" t="str">
        <f>VLOOKUP($B47,
'Seg Compare'!$B:$AL,
MATCH($M$11, 'Seg Compare'!$B$11:$AL$11, 0),
FALSE
)</f>
        <v>polar</v>
      </c>
      <c r="AD47">
        <f>IFERROR(INDEX(_compare_data!$B$110:$L$215,MATCH($B47,_compare_data!$A$110:$A$215,0),MATCH(ctl_solA&amp;" · Seg "&amp;ctl_segA,_compare_data!$B$109:$L$109,0)),0)</f>
        <v>376</v>
      </c>
      <c r="AE47">
        <f>IFERROR(INDEX(_compare_data!$B$110:$L$215,MATCH($B47,_compare_data!$A$110:$A$215,0),MATCH(ctl_solB&amp;" · Seg "&amp;ctl_segB,_compare_data!$B$109:$L$109,0)),0)</f>
        <v>380</v>
      </c>
    </row>
    <row r="48" spans="2:31" x14ac:dyDescent="0.2">
      <c r="B48" s="13" t="str">
        <f>INDEX(_detail_ordering!$A$43:$A$52,MATCH(6,_detail_ordering!$E$43:$E$52,0))</f>
        <v>CP04</v>
      </c>
      <c r="C48" s="12" t="str">
        <f>INDEX(_detail_ordering!$B$43:$B$52,MATCH(6,_detail_ordering!$E$43:$E$52,0))</f>
        <v>CP04 - I want the responsible party held accountable (I just want my losses covered)</v>
      </c>
      <c r="D48" t="s">
        <v>240</v>
      </c>
      <c r="E48" s="15">
        <f>IFERROR(INDEX(_compare_data!$B$2:$L$107,MATCH($B48,_compare_data!$A$2:$A$107,0),MATCH(ctl_solA&amp;" · Seg "&amp;ctl_segA,_compare_data!$B$1:$L$1,0)),"")</f>
        <v>0.83245000000000002</v>
      </c>
      <c r="F48" s="17">
        <f>IFERROR(INDEX(_compare_data!$B$2:$L$107,MATCH($B48,_compare_data!$A$2:$A$107,0),MATCH(ctl_solB&amp;" · Seg "&amp;ctl_segB,_compare_data!$B$1:$L$1,0)),"")</f>
        <v>0.83157999999999999</v>
      </c>
      <c r="H48" s="15">
        <f t="shared" si="4"/>
        <v>8.7000000000003741E-4</v>
      </c>
      <c r="I48" s="17">
        <f t="shared" si="5"/>
        <v>1</v>
      </c>
      <c r="K48" s="29" t="str">
        <f>IFERROR(
IF(
$E48 &gt;= MAX(INDEX('Seg Compare'!$G$43:$H$52,MATCH($C48,'Seg Compare'!$C$43:$C$52,0),)) - $F$4,
"High",
IF(
$E48 &lt;= MIN(INDEX('Seg Compare'!$G$43:$H$52,MATCH($C48,'Seg Compare'!$C$43:$C$52,0),)) + $F$4,
"Low","")
),
IF(
1 - $E48 &lt;= MIN(INDEX('Seg Compare'!$G$43:$H$52,MATCH($B48,'Seg Compare'!$B$43:$B$52,0),)) + $F$4,
"High",
IF(
1 - $E48 &gt;= MAX(INDEX('Seg Compare'!$G$43:$H$52,MATCH($B48,'Seg Compare'!$B$43:$B$52,0),)) - $F$4,
"Low", "")
)
)</f>
        <v>High</v>
      </c>
      <c r="M48" s="20" t="str">
        <f>VLOOKUP($B48,
'Seg Compare'!$B:$AL,
MATCH($M$11, 'Seg Compare'!$B$11:$AL$11, 0),
FALSE
)</f>
        <v>polar</v>
      </c>
      <c r="AD48">
        <f>IFERROR(INDEX(_compare_data!$B$110:$L$215,MATCH($B48,_compare_data!$A$110:$A$215,0),MATCH(ctl_solA&amp;" · Seg "&amp;ctl_segA,_compare_data!$B$109:$L$109,0)),0)</f>
        <v>376</v>
      </c>
      <c r="AE48">
        <f>IFERROR(INDEX(_compare_data!$B$110:$L$215,MATCH($B48,_compare_data!$A$110:$A$215,0),MATCH(ctl_solB&amp;" · Seg "&amp;ctl_segB,_compare_data!$B$109:$L$109,0)),0)</f>
        <v>380</v>
      </c>
    </row>
    <row r="49" spans="2:31" x14ac:dyDescent="0.2">
      <c r="B49" s="13" t="str">
        <f>INDEX(_detail_ordering!$A$43:$A$52,MATCH(7,_detail_ordering!$E$43:$E$52,0))</f>
        <v>CP07</v>
      </c>
      <c r="C49" s="12" t="str">
        <f>INDEX(_detail_ordering!$B$43:$B$52,MATCH(7,_detail_ordering!$E$43:$E$52,0))</f>
        <v>CP07 - I want this resolved within months (I'm willing to wait years for the right outcome)</v>
      </c>
      <c r="D49" t="s">
        <v>240</v>
      </c>
      <c r="E49" s="15">
        <f>IFERROR(INDEX(_compare_data!$B$2:$L$107,MATCH($B49,_compare_data!$A$2:$A$107,0),MATCH(ctl_solA&amp;" · Seg "&amp;ctl_segA,_compare_data!$B$1:$L$1,0)),"")</f>
        <v>0.29787000000000002</v>
      </c>
      <c r="F49" s="17">
        <f>IFERROR(INDEX(_compare_data!$B$2:$L$107,MATCH($B49,_compare_data!$A$2:$A$107,0),MATCH(ctl_solB&amp;" · Seg "&amp;ctl_segB,_compare_data!$B$1:$L$1,0)),"")</f>
        <v>0.30263000000000001</v>
      </c>
      <c r="H49" s="15">
        <f t="shared" si="4"/>
        <v>-4.7599999999999865E-3</v>
      </c>
      <c r="I49" s="17">
        <f t="shared" si="5"/>
        <v>0.94943527565909136</v>
      </c>
      <c r="K49" s="29" t="str">
        <f>IFERROR(
IF(
$E49 &gt;= MAX(INDEX('Seg Compare'!$G$43:$H$52,MATCH($C49,'Seg Compare'!$C$43:$C$52,0),)) - $F$4,
"High",
IF(
$E49 &lt;= MIN(INDEX('Seg Compare'!$G$43:$H$52,MATCH($C49,'Seg Compare'!$C$43:$C$52,0),)) + $F$4,
"Low","")
),
IF(
1 - $E49 &lt;= MIN(INDEX('Seg Compare'!$G$43:$H$52,MATCH($B49,'Seg Compare'!$B$43:$B$52,0),)) + $F$4,
"High",
IF(
1 - $E49 &gt;= MAX(INDEX('Seg Compare'!$G$43:$H$52,MATCH($B49,'Seg Compare'!$B$43:$B$52,0),)) - $F$4,
"Low", "")
)
)</f>
        <v>High</v>
      </c>
      <c r="M49" s="20" t="str">
        <f>VLOOKUP($B49,
'Seg Compare'!$B:$AL,
MATCH($M$11, 'Seg Compare'!$B$11:$AL$11, 0),
FALSE
)</f>
        <v>polar</v>
      </c>
      <c r="AD49">
        <f>IFERROR(INDEX(_compare_data!$B$110:$L$215,MATCH($B49,_compare_data!$A$110:$A$215,0),MATCH(ctl_solA&amp;" · Seg "&amp;ctl_segA,_compare_data!$B$109:$L$109,0)),0)</f>
        <v>376</v>
      </c>
      <c r="AE49">
        <f>IFERROR(INDEX(_compare_data!$B$110:$L$215,MATCH($B49,_compare_data!$A$110:$A$215,0),MATCH(ctl_solB&amp;" · Seg "&amp;ctl_segB,_compare_data!$B$109:$L$109,0)),0)</f>
        <v>380</v>
      </c>
    </row>
    <row r="50" spans="2:31" x14ac:dyDescent="0.2">
      <c r="B50" s="13" t="str">
        <f>INDEX(_detail_ordering!$A$43:$A$52,MATCH(8,_detail_ordering!$E$43:$E$52,0))</f>
        <v>CP09</v>
      </c>
      <c r="C50" s="12" t="str">
        <f>INDEX(_detail_ordering!$B$43:$B$52,MATCH(8,_detail_ordering!$E$43:$E$52,0))</f>
        <v>CP09 - I want a precedent-setting case (My case is just about me)</v>
      </c>
      <c r="D50" t="s">
        <v>240</v>
      </c>
      <c r="E50" s="15">
        <f>IFERROR(INDEX(_compare_data!$B$2:$L$107,MATCH($B50,_compare_data!$A$2:$A$107,0),MATCH(ctl_solA&amp;" · Seg "&amp;ctl_segA,_compare_data!$B$1:$L$1,0)),"")</f>
        <v>0.68616999999999995</v>
      </c>
      <c r="F50" s="17">
        <f>IFERROR(INDEX(_compare_data!$B$2:$L$107,MATCH($B50,_compare_data!$A$2:$A$107,0),MATCH(ctl_solB&amp;" · Seg "&amp;ctl_segB,_compare_data!$B$1:$L$1,0)),"")</f>
        <v>0.69211</v>
      </c>
      <c r="H50" s="15">
        <f t="shared" si="4"/>
        <v>-5.9400000000000563E-3</v>
      </c>
      <c r="I50" s="17">
        <f t="shared" si="5"/>
        <v>0.92204902975189518</v>
      </c>
      <c r="K50" s="29" t="str">
        <f>IFERROR(
IF(
$E50 &gt;= MAX(INDEX('Seg Compare'!$G$43:$H$52,MATCH($C50,'Seg Compare'!$C$43:$C$52,0),)) - $F$4,
"High",
IF(
$E50 &lt;= MIN(INDEX('Seg Compare'!$G$43:$H$52,MATCH($C50,'Seg Compare'!$C$43:$C$52,0),)) + $F$4,
"Low","")
),
IF(
1 - $E50 &lt;= MIN(INDEX('Seg Compare'!$G$43:$H$52,MATCH($B50,'Seg Compare'!$B$43:$B$52,0),)) + $F$4,
"High",
IF(
1 - $E50 &gt;= MAX(INDEX('Seg Compare'!$G$43:$H$52,MATCH($B50,'Seg Compare'!$B$43:$B$52,0),)) - $F$4,
"Low", "")
)
)</f>
        <v>Low</v>
      </c>
      <c r="M50" s="20" t="str">
        <f>VLOOKUP($B50,
'Seg Compare'!$B:$AL,
MATCH($M$11, 'Seg Compare'!$B$11:$AL$11, 0),
FALSE
)</f>
        <v>polar</v>
      </c>
      <c r="AD50">
        <f>IFERROR(INDEX(_compare_data!$B$110:$L$215,MATCH($B50,_compare_data!$A$110:$A$215,0),MATCH(ctl_solA&amp;" · Seg "&amp;ctl_segA,_compare_data!$B$109:$L$109,0)),0)</f>
        <v>376</v>
      </c>
      <c r="AE50">
        <f>IFERROR(INDEX(_compare_data!$B$110:$L$215,MATCH($B50,_compare_data!$A$110:$A$215,0),MATCH(ctl_solB&amp;" · Seg "&amp;ctl_segB,_compare_data!$B$109:$L$109,0)),0)</f>
        <v>380</v>
      </c>
    </row>
    <row r="51" spans="2:31" x14ac:dyDescent="0.2">
      <c r="B51" s="13" t="str">
        <f>INDEX(_detail_ordering!$A$43:$A$52,MATCH(9,_detail_ordering!$E$43:$E$52,0))</f>
        <v>CP02</v>
      </c>
      <c r="C51" s="12" t="str">
        <f>INDEX(_detail_ordering!$B$43:$B$52,MATCH(9,_detail_ordering!$E$43:$E$52,0))</f>
        <v>CP02 - I want medical bills covered (I want pain &amp; suffering compensation)</v>
      </c>
      <c r="D51" t="s">
        <v>240</v>
      </c>
      <c r="E51" s="15">
        <f>IFERROR(INDEX(_compare_data!$B$2:$L$107,MATCH($B51,_compare_data!$A$2:$A$107,0),MATCH(ctl_solA&amp;" · Seg "&amp;ctl_segA,_compare_data!$B$1:$L$1,0)),"")</f>
        <v>0.31117</v>
      </c>
      <c r="F51" s="17">
        <f>IFERROR(INDEX(_compare_data!$B$2:$L$107,MATCH($B51,_compare_data!$A$2:$A$107,0),MATCH(ctl_solB&amp;" · Seg "&amp;ctl_segB,_compare_data!$B$1:$L$1,0)),"")</f>
        <v>0.31841999999999998</v>
      </c>
      <c r="H51" s="15">
        <f t="shared" si="4"/>
        <v>-7.2499999999999787E-3</v>
      </c>
      <c r="I51" s="17">
        <f t="shared" si="5"/>
        <v>0.89159085120825443</v>
      </c>
      <c r="K51" s="29" t="str">
        <f>IFERROR(
IF(
$E51 &gt;= MAX(INDEX('Seg Compare'!$G$43:$H$52,MATCH($C51,'Seg Compare'!$C$43:$C$52,0),)) - $F$4,
"High",
IF(
$E51 &lt;= MIN(INDEX('Seg Compare'!$G$43:$H$52,MATCH($C51,'Seg Compare'!$C$43:$C$52,0),)) + $F$4,
"Low","")
),
IF(
1 - $E51 &lt;= MIN(INDEX('Seg Compare'!$G$43:$H$52,MATCH($B51,'Seg Compare'!$B$43:$B$52,0),)) + $F$4,
"High",
IF(
1 - $E51 &gt;= MAX(INDEX('Seg Compare'!$G$43:$H$52,MATCH($B51,'Seg Compare'!$B$43:$B$52,0),)) - $F$4,
"Low", "")
)
)</f>
        <v>Low</v>
      </c>
      <c r="M51" s="20" t="str">
        <f>VLOOKUP($B51,
'Seg Compare'!$B:$AL,
MATCH($M$11, 'Seg Compare'!$B$11:$AL$11, 0),
FALSE
)</f>
        <v>polar</v>
      </c>
      <c r="AD51">
        <f>IFERROR(INDEX(_compare_data!$B$110:$L$215,MATCH($B51,_compare_data!$A$110:$A$215,0),MATCH(ctl_solA&amp;" · Seg "&amp;ctl_segA,_compare_data!$B$109:$L$109,0)),0)</f>
        <v>376</v>
      </c>
      <c r="AE51">
        <f>IFERROR(INDEX(_compare_data!$B$110:$L$215,MATCH($B51,_compare_data!$A$110:$A$215,0),MATCH(ctl_solB&amp;" · Seg "&amp;ctl_segB,_compare_data!$B$109:$L$109,0)),0)</f>
        <v>380</v>
      </c>
    </row>
    <row r="52" spans="2:31" x14ac:dyDescent="0.2">
      <c r="B52" s="3" t="str">
        <f>INDEX(_detail_ordering!$A$43:$A$52,MATCH(10,_detail_ordering!$E$43:$E$52,0))</f>
        <v>CP08</v>
      </c>
      <c r="C52" s="2" t="str">
        <f>INDEX(_detail_ordering!$B$43:$B$52,MATCH(10,_detail_ordering!$E$43:$E$52,0))</f>
        <v>CP08 - I want to focus on my recovery now (I want to actively engage with my case)</v>
      </c>
      <c r="D52" t="s">
        <v>240</v>
      </c>
      <c r="E52" s="5">
        <f>IFERROR(INDEX(_compare_data!$B$2:$L$107,MATCH($B52,_compare_data!$A$2:$A$107,0),MATCH(ctl_solA&amp;" · Seg "&amp;ctl_segA,_compare_data!$B$1:$L$1,0)),"")</f>
        <v>0.26595999999999997</v>
      </c>
      <c r="F52" s="7">
        <f>IFERROR(INDEX(_compare_data!$B$2:$L$107,MATCH($B52,_compare_data!$A$2:$A$107,0),MATCH(ctl_solB&amp;" · Seg "&amp;ctl_segB,_compare_data!$B$1:$L$1,0)),"")</f>
        <v>0.30263000000000001</v>
      </c>
      <c r="H52" s="5">
        <f t="shared" si="4"/>
        <v>-3.6670000000000036E-2</v>
      </c>
      <c r="I52" s="7">
        <f t="shared" si="5"/>
        <v>0.29980201044695048</v>
      </c>
      <c r="K52" s="29" t="str">
        <f>IFERROR(
IF(
$E52 &gt;= MAX(INDEX('Seg Compare'!$G$43:$H$52,MATCH($C52,'Seg Compare'!$C$43:$C$52,0),)) - $F$4,
"High",
IF(
$E52 &lt;= MIN(INDEX('Seg Compare'!$G$43:$H$52,MATCH($C52,'Seg Compare'!$C$43:$C$52,0),)) + $F$4,
"Low","")
),
IF(
1 - $E52 &lt;= MIN(INDEX('Seg Compare'!$G$43:$H$52,MATCH($B52,'Seg Compare'!$B$43:$B$52,0),)) + $F$4,
"High",
IF(
1 - $E52 &gt;= MAX(INDEX('Seg Compare'!$G$43:$H$52,MATCH($B52,'Seg Compare'!$B$43:$B$52,0),)) - $F$4,
"Low", "")
)
)</f>
        <v>Low</v>
      </c>
      <c r="M52" s="4" t="str">
        <f>VLOOKUP($B52,
'Seg Compare'!$B:$AL,
MATCH($M$11, 'Seg Compare'!$B$11:$AL$11, 0),
FALSE
)</f>
        <v>polar</v>
      </c>
      <c r="AD52">
        <f>IFERROR(INDEX(_compare_data!$B$110:$L$215,MATCH($B52,_compare_data!$A$110:$A$215,0),MATCH(ctl_solA&amp;" · Seg "&amp;ctl_segA,_compare_data!$B$109:$L$109,0)),0)</f>
        <v>376</v>
      </c>
      <c r="AE52">
        <f>IFERROR(INDEX(_compare_data!$B$110:$L$215,MATCH($B52,_compare_data!$A$110:$A$215,0),MATCH(ctl_solB&amp;" · Seg "&amp;ctl_segB,_compare_data!$B$109:$L$109,0)),0)</f>
        <v>380</v>
      </c>
    </row>
    <row r="53" spans="2:31" x14ac:dyDescent="0.2"/>
    <row r="54" spans="2:31" x14ac:dyDescent="0.2"/>
    <row r="55" spans="2:31" x14ac:dyDescent="0.2">
      <c r="C55" s="26" t="s">
        <v>68</v>
      </c>
    </row>
    <row r="56" spans="2:31" x14ac:dyDescent="0.2">
      <c r="B56" s="11" t="str">
        <f>INDEX(_detail_ordering!$A$56:$A$63,MATCH(1,_detail_ordering!$E$56:$E$63,0))</f>
        <v>GP05</v>
      </c>
      <c r="C56" s="10" t="str">
        <f>INDEX(_detail_ordering!$B$56:$B$63,MATCH(1,_detail_ordering!$E$56:$E$63,0))</f>
        <v>GP05 - I act when I'm 80% sure (I wait until I'm 100% sure)</v>
      </c>
      <c r="D56" t="s">
        <v>240</v>
      </c>
      <c r="E56" s="14">
        <f>IFERROR(INDEX(_compare_data!$B$2:$L$107,MATCH($B56,_compare_data!$A$2:$A$107,0),MATCH(ctl_solA&amp;" · Seg "&amp;ctl_segA,_compare_data!$B$1:$L$1,0)),"")</f>
        <v>0.85904000000000003</v>
      </c>
      <c r="F56" s="16">
        <f>IFERROR(INDEX(_compare_data!$B$2:$L$107,MATCH($B56,_compare_data!$A$2:$A$107,0),MATCH(ctl_solB&amp;" · Seg "&amp;ctl_segB,_compare_data!$B$1:$L$1,0)),"")</f>
        <v>0.83684000000000003</v>
      </c>
      <c r="H56" s="14">
        <f t="shared" ref="H56:H63" si="6">IFERROR($E56-$F56,"")</f>
        <v>2.2199999999999998E-2</v>
      </c>
      <c r="I56" s="16">
        <f t="shared" ref="I56:I63" si="7">IFERROR(CHIDIST((AD56+AE56)*MAX(ABS((E56*AD56)*((1-F56)*AE56)-((1-E56)*AD56)*(F56*AE56))-(AD56+AE56)/2,0)^2/(AD56*AE56*(E56*AD56+F56*AE56)*((1-E56)*AD56+(1-F56)*AE56)),1),1)</f>
        <v>0.45413871012428225</v>
      </c>
      <c r="K56" s="29" t="str">
        <f>IFERROR(
IF(
$E56 &gt;= MAX(INDEX('Seg Compare'!$G$56:$H$63,MATCH($C56,'Seg Compare'!$C$56:$C$63,0),)) - $F$4,
"High",
IF(
$E56 &lt;= MIN(INDEX('Seg Compare'!$G$56:$H$63,MATCH($C56,'Seg Compare'!$C$56:$C$63,0),)) + $F$4,
"Low","")
),
IF(
1 - $E56 &lt;= MIN(INDEX('Seg Compare'!$G$56:$H$63,MATCH($B56,'Seg Compare'!$B$56:$B$63,0),)) + $F$4,
"High",
IF(
1 - $E56 &gt;= MAX(INDEX('Seg Compare'!$G$56:$H$63,MATCH($B56,'Seg Compare'!$B$56:$B$63,0),)) - $F$4,
"Low", "")
)
)</f>
        <v>High</v>
      </c>
      <c r="M56" s="19" t="str">
        <f>VLOOKUP($B56,
'Seg Compare'!$B:$AL,
MATCH($M$11, 'Seg Compare'!$B$11:$AL$11, 0),
FALSE
)</f>
        <v>polar</v>
      </c>
      <c r="AD56">
        <f>IFERROR(INDEX(_compare_data!$B$110:$L$215,MATCH($B56,_compare_data!$A$110:$A$215,0),MATCH(ctl_solA&amp;" · Seg "&amp;ctl_segA,_compare_data!$B$109:$L$109,0)),0)</f>
        <v>376</v>
      </c>
      <c r="AE56">
        <f>IFERROR(INDEX(_compare_data!$B$110:$L$215,MATCH($B56,_compare_data!$A$110:$A$215,0),MATCH(ctl_solB&amp;" · Seg "&amp;ctl_segB,_compare_data!$B$109:$L$109,0)),0)</f>
        <v>380</v>
      </c>
    </row>
    <row r="57" spans="2:31" x14ac:dyDescent="0.2">
      <c r="B57" s="13" t="str">
        <f>INDEX(_detail_ordering!$A$56:$A$63,MATCH(2,_detail_ordering!$E$56:$E$63,0))</f>
        <v>GP04</v>
      </c>
      <c r="C57" s="12" t="str">
        <f>INDEX(_detail_ordering!$B$56:$B$63,MATCH(2,_detail_ordering!$E$56:$E$63,0))</f>
        <v>GP04 - I trust my gut (I rely on data and reviews)</v>
      </c>
      <c r="D57" t="s">
        <v>240</v>
      </c>
      <c r="E57" s="15">
        <f>IFERROR(INDEX(_compare_data!$B$2:$L$107,MATCH($B57,_compare_data!$A$2:$A$107,0),MATCH(ctl_solA&amp;" · Seg "&amp;ctl_segA,_compare_data!$B$1:$L$1,0)),"")</f>
        <v>0.67286999999999997</v>
      </c>
      <c r="F57" s="17">
        <f>IFERROR(INDEX(_compare_data!$B$2:$L$107,MATCH($B57,_compare_data!$A$2:$A$107,0),MATCH(ctl_solB&amp;" · Seg "&amp;ctl_segB,_compare_data!$B$1:$L$1,0)),"")</f>
        <v>0.65788999999999997</v>
      </c>
      <c r="H57" s="15">
        <f t="shared" si="6"/>
        <v>1.4979999999999993E-2</v>
      </c>
      <c r="I57" s="17">
        <f t="shared" si="7"/>
        <v>0.71933177552515071</v>
      </c>
      <c r="K57" s="29" t="str">
        <f>IFERROR(
IF(
$E57 &gt;= MAX(INDEX('Seg Compare'!$G$56:$H$63,MATCH($C57,'Seg Compare'!$C$56:$C$63,0),)) - $F$4,
"High",
IF(
$E57 &lt;= MIN(INDEX('Seg Compare'!$G$56:$H$63,MATCH($C57,'Seg Compare'!$C$56:$C$63,0),)) + $F$4,
"Low","")
),
IF(
1 - $E57 &lt;= MIN(INDEX('Seg Compare'!$G$56:$H$63,MATCH($B57,'Seg Compare'!$B$56:$B$63,0),)) + $F$4,
"High",
IF(
1 - $E57 &gt;= MAX(INDEX('Seg Compare'!$G$56:$H$63,MATCH($B57,'Seg Compare'!$B$56:$B$63,0),)) - $F$4,
"Low", "")
)
)</f>
        <v>High</v>
      </c>
      <c r="M57" s="20" t="str">
        <f>VLOOKUP($B57,
'Seg Compare'!$B:$AL,
MATCH($M$11, 'Seg Compare'!$B$11:$AL$11, 0),
FALSE
)</f>
        <v>polar</v>
      </c>
      <c r="AD57">
        <f>IFERROR(INDEX(_compare_data!$B$110:$L$215,MATCH($B57,_compare_data!$A$110:$A$215,0),MATCH(ctl_solA&amp;" · Seg "&amp;ctl_segA,_compare_data!$B$109:$L$109,0)),0)</f>
        <v>376</v>
      </c>
      <c r="AE57">
        <f>IFERROR(INDEX(_compare_data!$B$110:$L$215,MATCH($B57,_compare_data!$A$110:$A$215,0),MATCH(ctl_solB&amp;" · Seg "&amp;ctl_segB,_compare_data!$B$109:$L$109,0)),0)</f>
        <v>380</v>
      </c>
    </row>
    <row r="58" spans="2:31" x14ac:dyDescent="0.2">
      <c r="B58" s="13" t="str">
        <f>INDEX(_detail_ordering!$A$56:$A$63,MATCH(3,_detail_ordering!$E$56:$E$63,0))</f>
        <v>GP03</v>
      </c>
      <c r="C58" s="12" t="str">
        <f>INDEX(_detail_ordering!$B$56:$B$63,MATCH(3,_detail_ordering!$E$56:$E$63,0))</f>
        <v>GP03 - I make big decisions on my own (I weigh big decisions with family)</v>
      </c>
      <c r="D58" t="s">
        <v>240</v>
      </c>
      <c r="E58" s="15">
        <f>IFERROR(INDEX(_compare_data!$B$2:$L$107,MATCH($B58,_compare_data!$A$2:$A$107,0),MATCH(ctl_solA&amp;" · Seg "&amp;ctl_segA,_compare_data!$B$1:$L$1,0)),"")</f>
        <v>0.64893999999999996</v>
      </c>
      <c r="F58" s="17">
        <f>IFERROR(INDEX(_compare_data!$B$2:$L$107,MATCH($B58,_compare_data!$A$2:$A$107,0),MATCH(ctl_solB&amp;" · Seg "&amp;ctl_segB,_compare_data!$B$1:$L$1,0)),"")</f>
        <v>0.63421000000000005</v>
      </c>
      <c r="H58" s="15">
        <f t="shared" si="6"/>
        <v>1.472999999999991E-2</v>
      </c>
      <c r="I58" s="17">
        <f t="shared" si="7"/>
        <v>0.72901839716444294</v>
      </c>
      <c r="K58" s="29" t="str">
        <f>IFERROR(
IF(
$E58 &gt;= MAX(INDEX('Seg Compare'!$G$56:$H$63,MATCH($C58,'Seg Compare'!$C$56:$C$63,0),)) - $F$4,
"High",
IF(
$E58 &lt;= MIN(INDEX('Seg Compare'!$G$56:$H$63,MATCH($C58,'Seg Compare'!$C$56:$C$63,0),)) + $F$4,
"Low","")
),
IF(
1 - $E58 &lt;= MIN(INDEX('Seg Compare'!$G$56:$H$63,MATCH($B58,'Seg Compare'!$B$56:$B$63,0),)) + $F$4,
"High",
IF(
1 - $E58 &gt;= MAX(INDEX('Seg Compare'!$G$56:$H$63,MATCH($B58,'Seg Compare'!$B$56:$B$63,0),)) - $F$4,
"Low", "")
)
)</f>
        <v>High</v>
      </c>
      <c r="M58" s="20" t="str">
        <f>VLOOKUP($B58,
'Seg Compare'!$B:$AL,
MATCH($M$11, 'Seg Compare'!$B$11:$AL$11, 0),
FALSE
)</f>
        <v>polar</v>
      </c>
      <c r="AD58">
        <f>IFERROR(INDEX(_compare_data!$B$110:$L$215,MATCH($B58,_compare_data!$A$110:$A$215,0),MATCH(ctl_solA&amp;" · Seg "&amp;ctl_segA,_compare_data!$B$109:$L$109,0)),0)</f>
        <v>376</v>
      </c>
      <c r="AE58">
        <f>IFERROR(INDEX(_compare_data!$B$110:$L$215,MATCH($B58,_compare_data!$A$110:$A$215,0),MATCH(ctl_solB&amp;" · Seg "&amp;ctl_segB,_compare_data!$B$109:$L$109,0)),0)</f>
        <v>380</v>
      </c>
    </row>
    <row r="59" spans="2:31" x14ac:dyDescent="0.2">
      <c r="B59" s="13" t="str">
        <f>INDEX(_detail_ordering!$A$56:$A$63,MATCH(4,_detail_ordering!$E$56:$E$63,0))</f>
        <v>GP08</v>
      </c>
      <c r="C59" s="12" t="str">
        <f>INDEX(_detail_ordering!$B$56:$B$63,MATCH(4,_detail_ordering!$E$56:$E$63,0))</f>
        <v>GP08 - I confront problems head-on (I avoid conflict whenever possible)</v>
      </c>
      <c r="D59" t="s">
        <v>240</v>
      </c>
      <c r="E59" s="15">
        <f>IFERROR(INDEX(_compare_data!$B$2:$L$107,MATCH($B59,_compare_data!$A$2:$A$107,0),MATCH(ctl_solA&amp;" · Seg "&amp;ctl_segA,_compare_data!$B$1:$L$1,0)),"")</f>
        <v>0.85106000000000004</v>
      </c>
      <c r="F59" s="17">
        <f>IFERROR(INDEX(_compare_data!$B$2:$L$107,MATCH($B59,_compare_data!$A$2:$A$107,0),MATCH(ctl_solB&amp;" · Seg "&amp;ctl_segB,_compare_data!$B$1:$L$1,0)),"")</f>
        <v>0.84474000000000005</v>
      </c>
      <c r="H59" s="15">
        <f t="shared" si="6"/>
        <v>6.3199999999999923E-3</v>
      </c>
      <c r="I59" s="17">
        <f t="shared" si="7"/>
        <v>0.88814190222778377</v>
      </c>
      <c r="K59" s="29" t="str">
        <f>IFERROR(
IF(
$E59 &gt;= MAX(INDEX('Seg Compare'!$G$56:$H$63,MATCH($C59,'Seg Compare'!$C$56:$C$63,0),)) - $F$4,
"High",
IF(
$E59 &lt;= MIN(INDEX('Seg Compare'!$G$56:$H$63,MATCH($C59,'Seg Compare'!$C$56:$C$63,0),)) + $F$4,
"Low","")
),
IF(
1 - $E59 &lt;= MIN(INDEX('Seg Compare'!$G$56:$H$63,MATCH($B59,'Seg Compare'!$B$56:$B$63,0),)) + $F$4,
"High",
IF(
1 - $E59 &gt;= MAX(INDEX('Seg Compare'!$G$56:$H$63,MATCH($B59,'Seg Compare'!$B$56:$B$63,0),)) - $F$4,
"Low", "")
)
)</f>
        <v>High</v>
      </c>
      <c r="M59" s="20" t="str">
        <f>VLOOKUP($B59,
'Seg Compare'!$B:$AL,
MATCH($M$11, 'Seg Compare'!$B$11:$AL$11, 0),
FALSE
)</f>
        <v>polar</v>
      </c>
      <c r="AD59">
        <f>IFERROR(INDEX(_compare_data!$B$110:$L$215,MATCH($B59,_compare_data!$A$110:$A$215,0),MATCH(ctl_solA&amp;" · Seg "&amp;ctl_segA,_compare_data!$B$109:$L$109,0)),0)</f>
        <v>376</v>
      </c>
      <c r="AE59">
        <f>IFERROR(INDEX(_compare_data!$B$110:$L$215,MATCH($B59,_compare_data!$A$110:$A$215,0),MATCH(ctl_solB&amp;" · Seg "&amp;ctl_segB,_compare_data!$B$109:$L$109,0)),0)</f>
        <v>380</v>
      </c>
    </row>
    <row r="60" spans="2:31" x14ac:dyDescent="0.2">
      <c r="B60" s="13" t="str">
        <f>INDEX(_detail_ordering!$A$56:$A$63,MATCH(5,_detail_ordering!$E$56:$E$63,0))</f>
        <v>GP07</v>
      </c>
      <c r="C60" s="12" t="str">
        <f>INDEX(_detail_ordering!$B$56:$B$63,MATCH(5,_detail_ordering!$E$56:$E$63,0))</f>
        <v>GP07 - I'll take risks for a higher payoff (I want certainty even at a lower payoff)</v>
      </c>
      <c r="D60" t="s">
        <v>240</v>
      </c>
      <c r="E60" s="15">
        <f>IFERROR(INDEX(_compare_data!$B$2:$L$107,MATCH($B60,_compare_data!$A$2:$A$107,0),MATCH(ctl_solA&amp;" · Seg "&amp;ctl_segA,_compare_data!$B$1:$L$1,0)),"")</f>
        <v>0.82181000000000004</v>
      </c>
      <c r="F60" s="17">
        <f>IFERROR(INDEX(_compare_data!$B$2:$L$107,MATCH($B60,_compare_data!$A$2:$A$107,0),MATCH(ctl_solB&amp;" · Seg "&amp;ctl_segB,_compare_data!$B$1:$L$1,0)),"")</f>
        <v>0.81842000000000004</v>
      </c>
      <c r="H60" s="15">
        <f t="shared" si="6"/>
        <v>3.3900000000000041E-3</v>
      </c>
      <c r="I60" s="17">
        <f t="shared" si="7"/>
        <v>0.97874357859535521</v>
      </c>
      <c r="K60" s="29" t="str">
        <f>IFERROR(
IF(
$E60 &gt;= MAX(INDEX('Seg Compare'!$G$56:$H$63,MATCH($C60,'Seg Compare'!$C$56:$C$63,0),)) - $F$4,
"High",
IF(
$E60 &lt;= MIN(INDEX('Seg Compare'!$G$56:$H$63,MATCH($C60,'Seg Compare'!$C$56:$C$63,0),)) + $F$4,
"Low","")
),
IF(
1 - $E60 &lt;= MIN(INDEX('Seg Compare'!$G$56:$H$63,MATCH($B60,'Seg Compare'!$B$56:$B$63,0),)) + $F$4,
"High",
IF(
1 - $E60 &gt;= MAX(INDEX('Seg Compare'!$G$56:$H$63,MATCH($B60,'Seg Compare'!$B$56:$B$63,0),)) - $F$4,
"Low", "")
)
)</f>
        <v>High</v>
      </c>
      <c r="M60" s="20" t="str">
        <f>VLOOKUP($B60,
'Seg Compare'!$B:$AL,
MATCH($M$11, 'Seg Compare'!$B$11:$AL$11, 0),
FALSE
)</f>
        <v>polar</v>
      </c>
      <c r="AD60">
        <f>IFERROR(INDEX(_compare_data!$B$110:$L$215,MATCH($B60,_compare_data!$A$110:$A$215,0),MATCH(ctl_solA&amp;" · Seg "&amp;ctl_segA,_compare_data!$B$109:$L$109,0)),0)</f>
        <v>376</v>
      </c>
      <c r="AE60">
        <f>IFERROR(INDEX(_compare_data!$B$110:$L$215,MATCH($B60,_compare_data!$A$110:$A$215,0),MATCH(ctl_solB&amp;" · Seg "&amp;ctl_segB,_compare_data!$B$109:$L$109,0)),0)</f>
        <v>380</v>
      </c>
    </row>
    <row r="61" spans="2:31" x14ac:dyDescent="0.2">
      <c r="B61" s="13" t="str">
        <f>INDEX(_detail_ordering!$A$56:$A$63,MATCH(6,_detail_ordering!$E$56:$E$63,0))</f>
        <v>GP01</v>
      </c>
      <c r="C61" s="12" t="str">
        <f>INDEX(_detail_ordering!$B$56:$B$63,MATCH(6,_detail_ordering!$E$56:$E$63,0))</f>
        <v>GP01 - I trust experts to guide me (I want to understand it myself first)</v>
      </c>
      <c r="D61" t="s">
        <v>240</v>
      </c>
      <c r="E61" s="15">
        <f>IFERROR(INDEX(_compare_data!$B$2:$L$107,MATCH($B61,_compare_data!$A$2:$A$107,0),MATCH(ctl_solA&amp;" · Seg "&amp;ctl_segA,_compare_data!$B$1:$L$1,0)),"")</f>
        <v>0.49202000000000001</v>
      </c>
      <c r="F61" s="17">
        <f>IFERROR(INDEX(_compare_data!$B$2:$L$107,MATCH($B61,_compare_data!$A$2:$A$107,0),MATCH(ctl_solB&amp;" · Seg "&amp;ctl_segB,_compare_data!$B$1:$L$1,0)),"")</f>
        <v>0.48947000000000002</v>
      </c>
      <c r="H61" s="15">
        <f t="shared" si="6"/>
        <v>2.5499999999999967E-3</v>
      </c>
      <c r="I61" s="17">
        <f t="shared" si="7"/>
        <v>1</v>
      </c>
      <c r="K61" s="29" t="str">
        <f>IFERROR(
IF(
$E61 &gt;= MAX(INDEX('Seg Compare'!$G$56:$H$63,MATCH($C61,'Seg Compare'!$C$56:$C$63,0),)) - $F$4,
"High",
IF(
$E61 &lt;= MIN(INDEX('Seg Compare'!$G$56:$H$63,MATCH($C61,'Seg Compare'!$C$56:$C$63,0),)) + $F$4,
"Low","")
),
IF(
1 - $E61 &lt;= MIN(INDEX('Seg Compare'!$G$56:$H$63,MATCH($B61,'Seg Compare'!$B$56:$B$63,0),)) + $F$4,
"High",
IF(
1 - $E61 &gt;= MAX(INDEX('Seg Compare'!$G$56:$H$63,MATCH($B61,'Seg Compare'!$B$56:$B$63,0),)) - $F$4,
"Low", "")
)
)</f>
        <v>High</v>
      </c>
      <c r="M61" s="20" t="str">
        <f>VLOOKUP($B61,
'Seg Compare'!$B:$AL,
MATCH($M$11, 'Seg Compare'!$B$11:$AL$11, 0),
FALSE
)</f>
        <v>polar</v>
      </c>
      <c r="AD61">
        <f>IFERROR(INDEX(_compare_data!$B$110:$L$215,MATCH($B61,_compare_data!$A$110:$A$215,0),MATCH(ctl_solA&amp;" · Seg "&amp;ctl_segA,_compare_data!$B$109:$L$109,0)),0)</f>
        <v>376</v>
      </c>
      <c r="AE61">
        <f>IFERROR(INDEX(_compare_data!$B$110:$L$215,MATCH($B61,_compare_data!$A$110:$A$215,0),MATCH(ctl_solB&amp;" · Seg "&amp;ctl_segB,_compare_data!$B$109:$L$109,0)),0)</f>
        <v>380</v>
      </c>
    </row>
    <row r="62" spans="2:31" x14ac:dyDescent="0.2">
      <c r="B62" s="13" t="str">
        <f>INDEX(_detail_ordering!$A$56:$A$63,MATCH(7,_detail_ordering!$E$56:$E$63,0))</f>
        <v>GP06</v>
      </c>
      <c r="C62" s="12" t="str">
        <f>INDEX(_detail_ordering!$B$56:$B$63,MATCH(7,_detail_ordering!$E$56:$E$63,0))</f>
        <v>GP06 - I trust word-of-mouth (I trust verified credentials)</v>
      </c>
      <c r="D62" t="s">
        <v>240</v>
      </c>
      <c r="E62" s="15">
        <f>IFERROR(INDEX(_compare_data!$B$2:$L$107,MATCH($B62,_compare_data!$A$2:$A$107,0),MATCH(ctl_solA&amp;" · Seg "&amp;ctl_segA,_compare_data!$B$1:$L$1,0)),"")</f>
        <v>0.51329999999999998</v>
      </c>
      <c r="F62" s="17">
        <f>IFERROR(INDEX(_compare_data!$B$2:$L$107,MATCH($B62,_compare_data!$A$2:$A$107,0),MATCH(ctl_solB&amp;" · Seg "&amp;ctl_segB,_compare_data!$B$1:$L$1,0)),"")</f>
        <v>0.51578999999999997</v>
      </c>
      <c r="H62" s="15">
        <f t="shared" si="6"/>
        <v>-2.4899999999999922E-3</v>
      </c>
      <c r="I62" s="17">
        <f t="shared" si="7"/>
        <v>1</v>
      </c>
      <c r="K62" s="29" t="str">
        <f>IFERROR(
IF(
$E62 &gt;= MAX(INDEX('Seg Compare'!$G$56:$H$63,MATCH($C62,'Seg Compare'!$C$56:$C$63,0),)) - $F$4,
"High",
IF(
$E62 &lt;= MIN(INDEX('Seg Compare'!$G$56:$H$63,MATCH($C62,'Seg Compare'!$C$56:$C$63,0),)) + $F$4,
"Low","")
),
IF(
1 - $E62 &lt;= MIN(INDEX('Seg Compare'!$G$56:$H$63,MATCH($B62,'Seg Compare'!$B$56:$B$63,0),)) + $F$4,
"High",
IF(
1 - $E62 &gt;= MAX(INDEX('Seg Compare'!$G$56:$H$63,MATCH($B62,'Seg Compare'!$B$56:$B$63,0),)) - $F$4,
"Low", "")
)
)</f>
        <v>High</v>
      </c>
      <c r="M62" s="20" t="str">
        <f>VLOOKUP($B62,
'Seg Compare'!$B:$AL,
MATCH($M$11, 'Seg Compare'!$B$11:$AL$11, 0),
FALSE
)</f>
        <v>polar</v>
      </c>
      <c r="AD62">
        <f>IFERROR(INDEX(_compare_data!$B$110:$L$215,MATCH($B62,_compare_data!$A$110:$A$215,0),MATCH(ctl_solA&amp;" · Seg "&amp;ctl_segA,_compare_data!$B$109:$L$109,0)),0)</f>
        <v>376</v>
      </c>
      <c r="AE62">
        <f>IFERROR(INDEX(_compare_data!$B$110:$L$215,MATCH($B62,_compare_data!$A$110:$A$215,0),MATCH(ctl_solB&amp;" · Seg "&amp;ctl_segB,_compare_data!$B$109:$L$109,0)),0)</f>
        <v>380</v>
      </c>
    </row>
    <row r="63" spans="2:31" x14ac:dyDescent="0.2">
      <c r="B63" s="3" t="str">
        <f>INDEX(_detail_ordering!$A$56:$A$63,MATCH(8,_detail_ordering!$E$56:$E$63,0))</f>
        <v>GP02</v>
      </c>
      <c r="C63" s="2" t="str">
        <f>INDEX(_detail_ordering!$B$56:$B$63,MATCH(8,_detail_ordering!$E$56:$E$63,0))</f>
        <v>GP02 - I want a clear recommendation (I want to see all my options)</v>
      </c>
      <c r="D63" t="s">
        <v>240</v>
      </c>
      <c r="E63" s="5">
        <f>IFERROR(INDEX(_compare_data!$B$2:$L$107,MATCH($B63,_compare_data!$A$2:$A$107,0),MATCH(ctl_solA&amp;" · Seg "&amp;ctl_segA,_compare_data!$B$1:$L$1,0)),"")</f>
        <v>0.77127999999999997</v>
      </c>
      <c r="F63" s="7">
        <f>IFERROR(INDEX(_compare_data!$B$2:$L$107,MATCH($B63,_compare_data!$A$2:$A$107,0),MATCH(ctl_solB&amp;" · Seg "&amp;ctl_segB,_compare_data!$B$1:$L$1,0)),"")</f>
        <v>0.77895000000000003</v>
      </c>
      <c r="H63" s="5">
        <f t="shared" si="6"/>
        <v>-7.6700000000000657E-3</v>
      </c>
      <c r="I63" s="7">
        <f t="shared" si="7"/>
        <v>0.86859134090473256</v>
      </c>
      <c r="K63" s="29" t="str">
        <f>IFERROR(
IF(
$E63 &gt;= MAX(INDEX('Seg Compare'!$G$56:$H$63,MATCH($C63,'Seg Compare'!$C$56:$C$63,0),)) - $F$4,
"High",
IF(
$E63 &lt;= MIN(INDEX('Seg Compare'!$G$56:$H$63,MATCH($C63,'Seg Compare'!$C$56:$C$63,0),)) + $F$4,
"Low","")
),
IF(
1 - $E63 &lt;= MIN(INDEX('Seg Compare'!$G$56:$H$63,MATCH($B63,'Seg Compare'!$B$56:$B$63,0),)) + $F$4,
"High",
IF(
1 - $E63 &gt;= MAX(INDEX('Seg Compare'!$G$56:$H$63,MATCH($B63,'Seg Compare'!$B$56:$B$63,0),)) - $F$4,
"Low", "")
)
)</f>
        <v>Low</v>
      </c>
      <c r="M63" s="4" t="str">
        <f>VLOOKUP($B63,
'Seg Compare'!$B:$AL,
MATCH($M$11, 'Seg Compare'!$B$11:$AL$11, 0),
FALSE
)</f>
        <v>polar</v>
      </c>
      <c r="AD63">
        <f>IFERROR(INDEX(_compare_data!$B$110:$L$215,MATCH($B63,_compare_data!$A$110:$A$215,0),MATCH(ctl_solA&amp;" · Seg "&amp;ctl_segA,_compare_data!$B$109:$L$109,0)),0)</f>
        <v>376</v>
      </c>
      <c r="AE63">
        <f>IFERROR(INDEX(_compare_data!$B$110:$L$215,MATCH($B63,_compare_data!$A$110:$A$215,0),MATCH(ctl_solB&amp;" · Seg "&amp;ctl_segB,_compare_data!$B$109:$L$109,0)),0)</f>
        <v>380</v>
      </c>
    </row>
    <row r="64" spans="2:31" x14ac:dyDescent="0.2"/>
    <row r="65" spans="2:31" x14ac:dyDescent="0.2"/>
    <row r="66" spans="2:31" x14ac:dyDescent="0.2">
      <c r="C66" s="26" t="s">
        <v>85</v>
      </c>
    </row>
    <row r="67" spans="2:31" x14ac:dyDescent="0.2">
      <c r="B67" s="11" t="str">
        <f>INDEX(_detail_ordering!$A$67:$A$73,MATCH(1,_detail_ordering!$E$67:$E$73,0))</f>
        <v>IT05</v>
      </c>
      <c r="C67" s="10" t="str">
        <f>INDEX(_detail_ordering!$B$67:$B$73,MATCH(1,_detail_ordering!$E$67:$E$73,0))</f>
        <v>IT05 - Premises liability (non-slip)</v>
      </c>
      <c r="D67" t="s">
        <v>240</v>
      </c>
      <c r="E67" s="14">
        <f>IFERROR(INDEX(_compare_data!$B$2:$L$107,MATCH($B67,_compare_data!$A$2:$A$107,0),MATCH(ctl_solA&amp;" · Seg "&amp;ctl_segA,_compare_data!$B$1:$L$1,0)),"")</f>
        <v>0.10372000000000001</v>
      </c>
      <c r="F67" s="16">
        <f>IFERROR(INDEX(_compare_data!$B$2:$L$107,MATCH($B67,_compare_data!$A$2:$A$107,0),MATCH(ctl_solB&amp;" · Seg "&amp;ctl_segB,_compare_data!$B$1:$L$1,0)),"")</f>
        <v>0.1</v>
      </c>
      <c r="H67" s="14">
        <f t="shared" ref="H67:H73" si="8">IFERROR($E67-$F67,"")</f>
        <v>3.7200000000000011E-3</v>
      </c>
      <c r="I67" s="16">
        <f t="shared" ref="I67:I73" si="9">IFERROR(CHIDIST((AD67+AE67)*MAX(ABS((E67*AD67)*((1-F67)*AE67)-((1-E67)*AD67)*(F67*AE67))-(AD67+AE67)/2,0)^2/(AD67*AE67*(E67*AD67+F67*AE67)*((1-E67)*AD67+(1-F67)*AE67)),1),1)</f>
        <v>0.96104955352357346</v>
      </c>
      <c r="K67" s="29" t="str">
        <f>IFERROR(
IF(
$E67 &gt;= MAX(INDEX('Seg Compare'!$G$67:$H$73,MATCH($C67,'Seg Compare'!$C$67:$C$73,0),)) - $F$4,
"High",
IF(
$E67 &lt;= MIN(INDEX('Seg Compare'!$G$67:$H$73,MATCH($C67,'Seg Compare'!$C$67:$C$73,0),)) + $F$4,
"Low","")
),
IF(
1 - $E67 &lt;= MIN(INDEX('Seg Compare'!$G$67:$H$73,MATCH($B67,'Seg Compare'!$B$67:$B$73,0),)) + $F$4,
"High",
IF(
1 - $E67 &gt;= MAX(INDEX('Seg Compare'!$G$67:$H$73,MATCH($B67,'Seg Compare'!$B$67:$B$73,0),)) - $F$4,
"Low", "")
)
)</f>
        <v>High</v>
      </c>
      <c r="M67" s="19" t="str">
        <f>VLOOKUP($B67,
'Seg Compare'!$B:$AL,
MATCH($M$11, 'Seg Compare'!$B$11:$AL$11, 0),
FALSE
)</f>
        <v>profile</v>
      </c>
      <c r="AD67">
        <f>IFERROR(INDEX(_compare_data!$B$110:$L$215,MATCH($B67,_compare_data!$A$110:$A$215,0),MATCH(ctl_solA&amp;" · Seg "&amp;ctl_segA,_compare_data!$B$109:$L$109,0)),0)</f>
        <v>376</v>
      </c>
      <c r="AE67">
        <f>IFERROR(INDEX(_compare_data!$B$110:$L$215,MATCH($B67,_compare_data!$A$110:$A$215,0),MATCH(ctl_solB&amp;" · Seg "&amp;ctl_segB,_compare_data!$B$109:$L$109,0)),0)</f>
        <v>380</v>
      </c>
    </row>
    <row r="68" spans="2:31" x14ac:dyDescent="0.2">
      <c r="B68" s="13" t="str">
        <f>INDEX(_detail_ordering!$A$67:$A$73,MATCH(2,_detail_ordering!$E$67:$E$73,0))</f>
        <v>IT02</v>
      </c>
      <c r="C68" s="12" t="str">
        <f>INDEX(_detail_ordering!$B$67:$B$73,MATCH(2,_detail_ordering!$E$67:$E$73,0))</f>
        <v>IT02 - Slip and fall</v>
      </c>
      <c r="D68" t="s">
        <v>240</v>
      </c>
      <c r="E68" s="15">
        <f>IFERROR(INDEX(_compare_data!$B$2:$L$107,MATCH($B68,_compare_data!$A$2:$A$107,0),MATCH(ctl_solA&amp;" · Seg "&amp;ctl_segA,_compare_data!$B$1:$L$1,0)),"")</f>
        <v>9.5740000000000006E-2</v>
      </c>
      <c r="F68" s="17">
        <f>IFERROR(INDEX(_compare_data!$B$2:$L$107,MATCH($B68,_compare_data!$A$2:$A$107,0),MATCH(ctl_solB&amp;" · Seg "&amp;ctl_segB,_compare_data!$B$1:$L$1,0)),"")</f>
        <v>9.4740000000000005E-2</v>
      </c>
      <c r="H68" s="15">
        <f t="shared" si="8"/>
        <v>1.0000000000000009E-3</v>
      </c>
      <c r="I68" s="17">
        <f t="shared" si="9"/>
        <v>1</v>
      </c>
      <c r="K68" s="29" t="str">
        <f>IFERROR(
IF(
$E68 &gt;= MAX(INDEX('Seg Compare'!$G$67:$H$73,MATCH($C68,'Seg Compare'!$C$67:$C$73,0),)) - $F$4,
"High",
IF(
$E68 &lt;= MIN(INDEX('Seg Compare'!$G$67:$H$73,MATCH($C68,'Seg Compare'!$C$67:$C$73,0),)) + $F$4,
"Low","")
),
IF(
1 - $E68 &lt;= MIN(INDEX('Seg Compare'!$G$67:$H$73,MATCH($B68,'Seg Compare'!$B$67:$B$73,0),)) + $F$4,
"High",
IF(
1 - $E68 &gt;= MAX(INDEX('Seg Compare'!$G$67:$H$73,MATCH($B68,'Seg Compare'!$B$67:$B$73,0),)) - $F$4,
"Low", "")
)
)</f>
        <v>High</v>
      </c>
      <c r="M68" s="20" t="str">
        <f>VLOOKUP($B68,
'Seg Compare'!$B:$AL,
MATCH($M$11, 'Seg Compare'!$B$11:$AL$11, 0),
FALSE
)</f>
        <v>profile</v>
      </c>
      <c r="AD68">
        <f>IFERROR(INDEX(_compare_data!$B$110:$L$215,MATCH($B68,_compare_data!$A$110:$A$215,0),MATCH(ctl_solA&amp;" · Seg "&amp;ctl_segA,_compare_data!$B$109:$L$109,0)),0)</f>
        <v>376</v>
      </c>
      <c r="AE68">
        <f>IFERROR(INDEX(_compare_data!$B$110:$L$215,MATCH($B68,_compare_data!$A$110:$A$215,0),MATCH(ctl_solB&amp;" · Seg "&amp;ctl_segB,_compare_data!$B$109:$L$109,0)),0)</f>
        <v>380</v>
      </c>
    </row>
    <row r="69" spans="2:31" x14ac:dyDescent="0.2">
      <c r="B69" s="13" t="str">
        <f>INDEX(_detail_ordering!$A$67:$A$73,MATCH(3,_detail_ordering!$E$67:$E$73,0))</f>
        <v>IT03</v>
      </c>
      <c r="C69" s="12" t="str">
        <f>INDEX(_detail_ordering!$B$67:$B$73,MATCH(3,_detail_ordering!$E$67:$E$73,0))</f>
        <v>IT03 - Dog bite</v>
      </c>
      <c r="D69" t="s">
        <v>240</v>
      </c>
      <c r="E69" s="15">
        <f>IFERROR(INDEX(_compare_data!$B$2:$L$107,MATCH($B69,_compare_data!$A$2:$A$107,0),MATCH(ctl_solA&amp;" · Seg "&amp;ctl_segA,_compare_data!$B$1:$L$1,0)),"")</f>
        <v>4.521E-2</v>
      </c>
      <c r="F69" s="17">
        <f>IFERROR(INDEX(_compare_data!$B$2:$L$107,MATCH($B69,_compare_data!$A$2:$A$107,0),MATCH(ctl_solB&amp;" · Seg "&amp;ctl_segB,_compare_data!$B$1:$L$1,0)),"")</f>
        <v>4.4740000000000002E-2</v>
      </c>
      <c r="H69" s="15">
        <f t="shared" si="8"/>
        <v>4.699999999999982E-4</v>
      </c>
      <c r="I69" s="17">
        <f t="shared" si="9"/>
        <v>1</v>
      </c>
      <c r="K69" s="29" t="str">
        <f>IFERROR(
IF(
$E69 &gt;= MAX(INDEX('Seg Compare'!$G$67:$H$73,MATCH($C69,'Seg Compare'!$C$67:$C$73,0),)) - $F$4,
"High",
IF(
$E69 &lt;= MIN(INDEX('Seg Compare'!$G$67:$H$73,MATCH($C69,'Seg Compare'!$C$67:$C$73,0),)) + $F$4,
"Low","")
),
IF(
1 - $E69 &lt;= MIN(INDEX('Seg Compare'!$G$67:$H$73,MATCH($B69,'Seg Compare'!$B$67:$B$73,0),)) + $F$4,
"High",
IF(
1 - $E69 &gt;= MAX(INDEX('Seg Compare'!$G$67:$H$73,MATCH($B69,'Seg Compare'!$B$67:$B$73,0),)) - $F$4,
"Low", "")
)
)</f>
        <v>High</v>
      </c>
      <c r="M69" s="20" t="str">
        <f>VLOOKUP($B69,
'Seg Compare'!$B:$AL,
MATCH($M$11, 'Seg Compare'!$B$11:$AL$11, 0),
FALSE
)</f>
        <v>profile</v>
      </c>
      <c r="AD69">
        <f>IFERROR(INDEX(_compare_data!$B$110:$L$215,MATCH($B69,_compare_data!$A$110:$A$215,0),MATCH(ctl_solA&amp;" · Seg "&amp;ctl_segA,_compare_data!$B$109:$L$109,0)),0)</f>
        <v>376</v>
      </c>
      <c r="AE69">
        <f>IFERROR(INDEX(_compare_data!$B$110:$L$215,MATCH($B69,_compare_data!$A$110:$A$215,0),MATCH(ctl_solB&amp;" · Seg "&amp;ctl_segB,_compare_data!$B$109:$L$109,0)),0)</f>
        <v>380</v>
      </c>
    </row>
    <row r="70" spans="2:31" x14ac:dyDescent="0.2">
      <c r="B70" s="13" t="str">
        <f>INDEX(_detail_ordering!$A$67:$A$73,MATCH(4,_detail_ordering!$E$67:$E$73,0))</f>
        <v>IT01</v>
      </c>
      <c r="C70" s="12" t="str">
        <f>INDEX(_detail_ordering!$B$67:$B$73,MATCH(4,_detail_ordering!$E$67:$E$73,0))</f>
        <v>IT01 - Motor vehicle accident</v>
      </c>
      <c r="D70" t="s">
        <v>240</v>
      </c>
      <c r="E70" s="15">
        <f>IFERROR(INDEX(_compare_data!$B$2:$L$107,MATCH($B70,_compare_data!$A$2:$A$107,0),MATCH(ctl_solA&amp;" · Seg "&amp;ctl_segA,_compare_data!$B$1:$L$1,0)),"")</f>
        <v>0.46011000000000002</v>
      </c>
      <c r="F70" s="17">
        <f>IFERROR(INDEX(_compare_data!$B$2:$L$107,MATCH($B70,_compare_data!$A$2:$A$107,0),MATCH(ctl_solB&amp;" · Seg "&amp;ctl_segB,_compare_data!$B$1:$L$1,0)),"")</f>
        <v>0.46052999999999999</v>
      </c>
      <c r="H70" s="15">
        <f t="shared" si="8"/>
        <v>-4.1999999999997595E-4</v>
      </c>
      <c r="I70" s="17">
        <f t="shared" si="9"/>
        <v>1</v>
      </c>
      <c r="K70" s="29" t="str">
        <f>IFERROR(
IF(
$E70 &gt;= MAX(INDEX('Seg Compare'!$G$67:$H$73,MATCH($C70,'Seg Compare'!$C$67:$C$73,0),)) - $F$4,
"High",
IF(
$E70 &lt;= MIN(INDEX('Seg Compare'!$G$67:$H$73,MATCH($C70,'Seg Compare'!$C$67:$C$73,0),)) + $F$4,
"Low","")
),
IF(
1 - $E70 &lt;= MIN(INDEX('Seg Compare'!$G$67:$H$73,MATCH($B70,'Seg Compare'!$B$67:$B$73,0),)) + $F$4,
"High",
IF(
1 - $E70 &gt;= MAX(INDEX('Seg Compare'!$G$67:$H$73,MATCH($B70,'Seg Compare'!$B$67:$B$73,0),)) - $F$4,
"Low", "")
)
)</f>
        <v>High</v>
      </c>
      <c r="M70" s="20" t="str">
        <f>VLOOKUP($B70,
'Seg Compare'!$B:$AL,
MATCH($M$11, 'Seg Compare'!$B$11:$AL$11, 0),
FALSE
)</f>
        <v>profile</v>
      </c>
      <c r="AD70">
        <f>IFERROR(INDEX(_compare_data!$B$110:$L$215,MATCH($B70,_compare_data!$A$110:$A$215,0),MATCH(ctl_solA&amp;" · Seg "&amp;ctl_segA,_compare_data!$B$109:$L$109,0)),0)</f>
        <v>376</v>
      </c>
      <c r="AE70">
        <f>IFERROR(INDEX(_compare_data!$B$110:$L$215,MATCH($B70,_compare_data!$A$110:$A$215,0),MATCH(ctl_solB&amp;" · Seg "&amp;ctl_segB,_compare_data!$B$109:$L$109,0)),0)</f>
        <v>380</v>
      </c>
    </row>
    <row r="71" spans="2:31" x14ac:dyDescent="0.2">
      <c r="B71" s="13" t="str">
        <f>INDEX(_detail_ordering!$A$67:$A$73,MATCH(5,_detail_ordering!$E$67:$E$73,0))</f>
        <v>IT04</v>
      </c>
      <c r="C71" s="12" t="str">
        <f>INDEX(_detail_ordering!$B$67:$B$73,MATCH(5,_detail_ordering!$E$67:$E$73,0))</f>
        <v>IT04 - Product liability</v>
      </c>
      <c r="D71" t="s">
        <v>240</v>
      </c>
      <c r="E71" s="15">
        <f>IFERROR(INDEX(_compare_data!$B$2:$L$107,MATCH($B71,_compare_data!$A$2:$A$107,0),MATCH(ctl_solA&amp;" · Seg "&amp;ctl_segA,_compare_data!$B$1:$L$1,0)),"")</f>
        <v>0.17021</v>
      </c>
      <c r="F71" s="17">
        <f>IFERROR(INDEX(_compare_data!$B$2:$L$107,MATCH($B71,_compare_data!$A$2:$A$107,0),MATCH(ctl_solB&amp;" · Seg "&amp;ctl_segB,_compare_data!$B$1:$L$1,0)),"")</f>
        <v>0.17105000000000001</v>
      </c>
      <c r="H71" s="15">
        <f t="shared" si="8"/>
        <v>-8.4000000000000741E-4</v>
      </c>
      <c r="I71" s="17">
        <f t="shared" si="9"/>
        <v>1</v>
      </c>
      <c r="K71" s="29" t="str">
        <f>IFERROR(
IF(
$E71 &gt;= MAX(INDEX('Seg Compare'!$G$67:$H$73,MATCH($C71,'Seg Compare'!$C$67:$C$73,0),)) - $F$4,
"High",
IF(
$E71 &lt;= MIN(INDEX('Seg Compare'!$G$67:$H$73,MATCH($C71,'Seg Compare'!$C$67:$C$73,0),)) + $F$4,
"Low","")
),
IF(
1 - $E71 &lt;= MIN(INDEX('Seg Compare'!$G$67:$H$73,MATCH($B71,'Seg Compare'!$B$67:$B$73,0),)) + $F$4,
"High",
IF(
1 - $E71 &gt;= MAX(INDEX('Seg Compare'!$G$67:$H$73,MATCH($B71,'Seg Compare'!$B$67:$B$73,0),)) - $F$4,
"Low", "")
)
)</f>
        <v>High</v>
      </c>
      <c r="M71" s="20" t="str">
        <f>VLOOKUP($B71,
'Seg Compare'!$B:$AL,
MATCH($M$11, 'Seg Compare'!$B$11:$AL$11, 0),
FALSE
)</f>
        <v>profile</v>
      </c>
      <c r="AD71">
        <f>IFERROR(INDEX(_compare_data!$B$110:$L$215,MATCH($B71,_compare_data!$A$110:$A$215,0),MATCH(ctl_solA&amp;" · Seg "&amp;ctl_segA,_compare_data!$B$109:$L$109,0)),0)</f>
        <v>376</v>
      </c>
      <c r="AE71">
        <f>IFERROR(INDEX(_compare_data!$B$110:$L$215,MATCH($B71,_compare_data!$A$110:$A$215,0),MATCH(ctl_solB&amp;" · Seg "&amp;ctl_segB,_compare_data!$B$109:$L$109,0)),0)</f>
        <v>380</v>
      </c>
    </row>
    <row r="72" spans="2:31" x14ac:dyDescent="0.2">
      <c r="B72" s="13" t="str">
        <f>INDEX(_detail_ordering!$A$67:$A$73,MATCH(6,_detail_ordering!$E$67:$E$73,0))</f>
        <v>IT06</v>
      </c>
      <c r="C72" s="12" t="str">
        <f>INDEX(_detail_ordering!$B$67:$B$73,MATCH(6,_detail_ordering!$E$67:$E$73,0))</f>
        <v>IT06 - Workplace injury</v>
      </c>
      <c r="D72" t="s">
        <v>240</v>
      </c>
      <c r="E72" s="15">
        <f>IFERROR(INDEX(_compare_data!$B$2:$L$107,MATCH($B72,_compare_data!$A$2:$A$107,0),MATCH(ctl_solA&amp;" · Seg "&amp;ctl_segA,_compare_data!$B$1:$L$1,0)),"")</f>
        <v>7.1809999999999999E-2</v>
      </c>
      <c r="F72" s="17">
        <f>IFERROR(INDEX(_compare_data!$B$2:$L$107,MATCH($B72,_compare_data!$A$2:$A$107,0),MATCH(ctl_solB&amp;" · Seg "&amp;ctl_segB,_compare_data!$B$1:$L$1,0)),"")</f>
        <v>7.3679999999999995E-2</v>
      </c>
      <c r="H72" s="15">
        <f t="shared" si="8"/>
        <v>-1.8699999999999967E-3</v>
      </c>
      <c r="I72" s="17">
        <f t="shared" si="9"/>
        <v>1</v>
      </c>
      <c r="K72" s="29" t="str">
        <f>IFERROR(
IF(
$E72 &gt;= MAX(INDEX('Seg Compare'!$G$67:$H$73,MATCH($C72,'Seg Compare'!$C$67:$C$73,0),)) - $F$4,
"High",
IF(
$E72 &lt;= MIN(INDEX('Seg Compare'!$G$67:$H$73,MATCH($C72,'Seg Compare'!$C$67:$C$73,0),)) + $F$4,
"Low","")
),
IF(
1 - $E72 &lt;= MIN(INDEX('Seg Compare'!$G$67:$H$73,MATCH($B72,'Seg Compare'!$B$67:$B$73,0),)) + $F$4,
"High",
IF(
1 - $E72 &gt;= MAX(INDEX('Seg Compare'!$G$67:$H$73,MATCH($B72,'Seg Compare'!$B$67:$B$73,0),)) - $F$4,
"Low", "")
)
)</f>
        <v>High</v>
      </c>
      <c r="M72" s="20" t="str">
        <f>VLOOKUP($B72,
'Seg Compare'!$B:$AL,
MATCH($M$11, 'Seg Compare'!$B$11:$AL$11, 0),
FALSE
)</f>
        <v>profile</v>
      </c>
      <c r="AD72">
        <f>IFERROR(INDEX(_compare_data!$B$110:$L$215,MATCH($B72,_compare_data!$A$110:$A$215,0),MATCH(ctl_solA&amp;" · Seg "&amp;ctl_segA,_compare_data!$B$109:$L$109,0)),0)</f>
        <v>376</v>
      </c>
      <c r="AE72">
        <f>IFERROR(INDEX(_compare_data!$B$110:$L$215,MATCH($B72,_compare_data!$A$110:$A$215,0),MATCH(ctl_solB&amp;" · Seg "&amp;ctl_segB,_compare_data!$B$109:$L$109,0)),0)</f>
        <v>380</v>
      </c>
    </row>
    <row r="73" spans="2:31" x14ac:dyDescent="0.2">
      <c r="B73" s="3" t="str">
        <f>INDEX(_detail_ordering!$A$67:$A$73,MATCH(7,_detail_ordering!$E$67:$E$73,0))</f>
        <v>IT07</v>
      </c>
      <c r="C73" s="2" t="str">
        <f>INDEX(_detail_ordering!$B$67:$B$73,MATCH(7,_detail_ordering!$E$67:$E$73,0))</f>
        <v>IT07 - Medical / professional negligence</v>
      </c>
      <c r="D73" t="s">
        <v>240</v>
      </c>
      <c r="E73" s="5">
        <f>IFERROR(INDEX(_compare_data!$B$2:$L$107,MATCH($B73,_compare_data!$A$2:$A$107,0),MATCH(ctl_solA&amp;" · Seg "&amp;ctl_segA,_compare_data!$B$1:$L$1,0)),"")</f>
        <v>5.3190000000000001E-2</v>
      </c>
      <c r="F73" s="7">
        <f>IFERROR(INDEX(_compare_data!$B$2:$L$107,MATCH($B73,_compare_data!$A$2:$A$107,0),MATCH(ctl_solB&amp;" · Seg "&amp;ctl_segB,_compare_data!$B$1:$L$1,0)),"")</f>
        <v>5.5259999999999997E-2</v>
      </c>
      <c r="H73" s="5">
        <f t="shared" si="8"/>
        <v>-2.0699999999999955E-3</v>
      </c>
      <c r="I73" s="7">
        <f t="shared" si="9"/>
        <v>1</v>
      </c>
      <c r="K73" s="29" t="str">
        <f>IFERROR(
IF(
$E73 &gt;= MAX(INDEX('Seg Compare'!$G$67:$H$73,MATCH($C73,'Seg Compare'!$C$67:$C$73,0),)) - $F$4,
"High",
IF(
$E73 &lt;= MIN(INDEX('Seg Compare'!$G$67:$H$73,MATCH($C73,'Seg Compare'!$C$67:$C$73,0),)) + $F$4,
"Low","")
),
IF(
1 - $E73 &lt;= MIN(INDEX('Seg Compare'!$G$67:$H$73,MATCH($B73,'Seg Compare'!$B$67:$B$73,0),)) + $F$4,
"High",
IF(
1 - $E73 &gt;= MAX(INDEX('Seg Compare'!$G$67:$H$73,MATCH($B73,'Seg Compare'!$B$67:$B$73,0),)) - $F$4,
"Low", "")
)
)</f>
        <v>High</v>
      </c>
      <c r="M73" s="4" t="str">
        <f>VLOOKUP($B73,
'Seg Compare'!$B:$AL,
MATCH($M$11, 'Seg Compare'!$B$11:$AL$11, 0),
FALSE
)</f>
        <v>profile</v>
      </c>
      <c r="AD73">
        <f>IFERROR(INDEX(_compare_data!$B$110:$L$215,MATCH($B73,_compare_data!$A$110:$A$215,0),MATCH(ctl_solA&amp;" · Seg "&amp;ctl_segA,_compare_data!$B$109:$L$109,0)),0)</f>
        <v>376</v>
      </c>
      <c r="AE73">
        <f>IFERROR(INDEX(_compare_data!$B$110:$L$215,MATCH($B73,_compare_data!$A$110:$A$215,0),MATCH(ctl_solB&amp;" · Seg "&amp;ctl_segB,_compare_data!$B$109:$L$109,0)),0)</f>
        <v>380</v>
      </c>
    </row>
    <row r="74" spans="2:31" x14ac:dyDescent="0.2"/>
    <row r="75" spans="2:31" x14ac:dyDescent="0.2"/>
    <row r="76" spans="2:31" x14ac:dyDescent="0.2">
      <c r="C76" s="26" t="s">
        <v>101</v>
      </c>
    </row>
    <row r="77" spans="2:31" x14ac:dyDescent="0.2">
      <c r="B77" s="11" t="str">
        <f>INDEX(_detail_ordering!$A$77:$A$80,MATCH(1,_detail_ordering!$E$77:$E$80,0))</f>
        <v>IS04</v>
      </c>
      <c r="C77" s="10" t="str">
        <f>INDEX(_detail_ordering!$B$77:$B$80,MATCH(1,_detail_ordering!$E$77:$E$80,0))</f>
        <v>IS04 - Catastrophic injury</v>
      </c>
      <c r="D77" t="s">
        <v>240</v>
      </c>
      <c r="E77" s="14">
        <f>IFERROR(INDEX(_compare_data!$B$2:$L$107,MATCH($B77,_compare_data!$A$2:$A$107,0),MATCH(ctl_solA&amp;" · Seg "&amp;ctl_segA,_compare_data!$B$1:$L$1,0)),"")</f>
        <v>0.34309000000000001</v>
      </c>
      <c r="F77" s="16">
        <f>IFERROR(INDEX(_compare_data!$B$2:$L$107,MATCH($B77,_compare_data!$A$2:$A$107,0),MATCH(ctl_solB&amp;" · Seg "&amp;ctl_segB,_compare_data!$B$1:$L$1,0)),"")</f>
        <v>0.32632</v>
      </c>
      <c r="H77" s="14">
        <f>IFERROR($E77-$F77,"")</f>
        <v>1.6770000000000007E-2</v>
      </c>
      <c r="I77" s="16">
        <f>IFERROR(CHIDIST((AD77+AE77)*MAX(ABS((E77*AD77)*((1-F77)*AE77)-((1-E77)*AD77)*(F77*AE77))-(AD77+AE77)/2,0)^2/(AD77*AE77*(E77*AD77+F77*AE77)*((1-E77)*AD77+(1-F77)*AE77)),1),1)</f>
        <v>0.68070470285595763</v>
      </c>
      <c r="K77" s="29" t="str">
        <f>IFERROR(
IF(
$E77 &gt;= MAX(INDEX('Seg Compare'!$G$77:$H$80,MATCH($C77,'Seg Compare'!$C$77:$C$80,0),)) - $F$4,
"High",
IF(
$E77 &lt;= MIN(INDEX('Seg Compare'!$G$77:$H$80,MATCH($C77,'Seg Compare'!$C$77:$C$80,0),)) + $F$4,
"Low","")
),
IF(
1 - $E77 &lt;= MIN(INDEX('Seg Compare'!$G$77:$H$80,MATCH($B77,'Seg Compare'!$B$77:$B$80,0),)) + $F$4,
"High",
IF(
1 - $E77 &gt;= MAX(INDEX('Seg Compare'!$G$77:$H$80,MATCH($B77,'Seg Compare'!$B$77:$B$80,0),)) - $F$4,
"Low", "")
)
)</f>
        <v>High</v>
      </c>
      <c r="M77" s="19" t="str">
        <f>VLOOKUP($B77,
'Seg Compare'!$B:$AL,
MATCH($M$11, 'Seg Compare'!$B$11:$AL$11, 0),
FALSE
)</f>
        <v>profile</v>
      </c>
      <c r="AD77">
        <f>IFERROR(INDEX(_compare_data!$B$110:$L$215,MATCH($B77,_compare_data!$A$110:$A$215,0),MATCH(ctl_solA&amp;" · Seg "&amp;ctl_segA,_compare_data!$B$109:$L$109,0)),0)</f>
        <v>376</v>
      </c>
      <c r="AE77">
        <f>IFERROR(INDEX(_compare_data!$B$110:$L$215,MATCH($B77,_compare_data!$A$110:$A$215,0),MATCH(ctl_solB&amp;" · Seg "&amp;ctl_segB,_compare_data!$B$109:$L$109,0)),0)</f>
        <v>380</v>
      </c>
    </row>
    <row r="78" spans="2:31" x14ac:dyDescent="0.2">
      <c r="B78" s="13" t="str">
        <f>INDEX(_detail_ordering!$A$77:$A$80,MATCH(2,_detail_ordering!$E$77:$E$80,0))</f>
        <v>IS03</v>
      </c>
      <c r="C78" s="12" t="str">
        <f>INDEX(_detail_ordering!$B$77:$B$80,MATCH(2,_detail_ordering!$E$77:$E$80,0))</f>
        <v>IS03 - Serious injury</v>
      </c>
      <c r="D78" t="s">
        <v>240</v>
      </c>
      <c r="E78" s="15">
        <f>IFERROR(INDEX(_compare_data!$B$2:$L$107,MATCH($B78,_compare_data!$A$2:$A$107,0),MATCH(ctl_solA&amp;" · Seg "&amp;ctl_segA,_compare_data!$B$1:$L$1,0)),"")</f>
        <v>0.43617</v>
      </c>
      <c r="F78" s="17">
        <f>IFERROR(INDEX(_compare_data!$B$2:$L$107,MATCH($B78,_compare_data!$A$2:$A$107,0),MATCH(ctl_solB&amp;" · Seg "&amp;ctl_segB,_compare_data!$B$1:$L$1,0)),"")</f>
        <v>0.43420999999999998</v>
      </c>
      <c r="H78" s="15">
        <f>IFERROR($E78-$F78,"")</f>
        <v>1.9600000000000173E-3</v>
      </c>
      <c r="I78" s="17">
        <f>IFERROR(CHIDIST((AD78+AE78)*MAX(ABS((E78*AD78)*((1-F78)*AE78)-((1-E78)*AD78)*(F78*AE78))-(AD78+AE78)/2,0)^2/(AD78*AE78*(E78*AD78+F78*AE78)*((1-E78)*AD78+(1-F78)*AE78)),1),1)</f>
        <v>1</v>
      </c>
      <c r="K78" s="29" t="str">
        <f>IFERROR(
IF(
$E78 &gt;= MAX(INDEX('Seg Compare'!$G$77:$H$80,MATCH($C78,'Seg Compare'!$C$77:$C$80,0),)) - $F$4,
"High",
IF(
$E78 &lt;= MIN(INDEX('Seg Compare'!$G$77:$H$80,MATCH($C78,'Seg Compare'!$C$77:$C$80,0),)) + $F$4,
"Low","")
),
IF(
1 - $E78 &lt;= MIN(INDEX('Seg Compare'!$G$77:$H$80,MATCH($B78,'Seg Compare'!$B$77:$B$80,0),)) + $F$4,
"High",
IF(
1 - $E78 &gt;= MAX(INDEX('Seg Compare'!$G$77:$H$80,MATCH($B78,'Seg Compare'!$B$77:$B$80,0),)) - $F$4,
"Low", "")
)
)</f>
        <v>High</v>
      </c>
      <c r="M78" s="20" t="str">
        <f>VLOOKUP($B78,
'Seg Compare'!$B:$AL,
MATCH($M$11, 'Seg Compare'!$B$11:$AL$11, 0),
FALSE
)</f>
        <v>profile</v>
      </c>
      <c r="AD78">
        <f>IFERROR(INDEX(_compare_data!$B$110:$L$215,MATCH($B78,_compare_data!$A$110:$A$215,0),MATCH(ctl_solA&amp;" · Seg "&amp;ctl_segA,_compare_data!$B$109:$L$109,0)),0)</f>
        <v>376</v>
      </c>
      <c r="AE78">
        <f>IFERROR(INDEX(_compare_data!$B$110:$L$215,MATCH($B78,_compare_data!$A$110:$A$215,0),MATCH(ctl_solB&amp;" · Seg "&amp;ctl_segB,_compare_data!$B$109:$L$109,0)),0)</f>
        <v>380</v>
      </c>
    </row>
    <row r="79" spans="2:31" x14ac:dyDescent="0.2">
      <c r="B79" s="13" t="str">
        <f>INDEX(_detail_ordering!$A$77:$A$80,MATCH(3,_detail_ordering!$E$77:$E$80,0))</f>
        <v>IS02</v>
      </c>
      <c r="C79" s="12" t="str">
        <f>INDEX(_detail_ordering!$B$77:$B$80,MATCH(3,_detail_ordering!$E$77:$E$80,0))</f>
        <v>IS02 - Moderate injury</v>
      </c>
      <c r="D79" t="s">
        <v>240</v>
      </c>
      <c r="E79" s="15">
        <f>IFERROR(INDEX(_compare_data!$B$2:$L$107,MATCH($B79,_compare_data!$A$2:$A$107,0),MATCH(ctl_solA&amp;" · Seg "&amp;ctl_segA,_compare_data!$B$1:$L$1,0)),"")</f>
        <v>0.15690999999999999</v>
      </c>
      <c r="F79" s="17">
        <f>IFERROR(INDEX(_compare_data!$B$2:$L$107,MATCH($B79,_compare_data!$A$2:$A$107,0),MATCH(ctl_solB&amp;" · Seg "&amp;ctl_segB,_compare_data!$B$1:$L$1,0)),"")</f>
        <v>0.15789</v>
      </c>
      <c r="H79" s="15">
        <f>IFERROR($E79-$F79,"")</f>
        <v>-9.8000000000000864E-4</v>
      </c>
      <c r="I79" s="17">
        <f>IFERROR(CHIDIST((AD79+AE79)*MAX(ABS((E79*AD79)*((1-F79)*AE79)-((1-E79)*AD79)*(F79*AE79))-(AD79+AE79)/2,0)^2/(AD79*AE79*(E79*AD79+F79*AE79)*((1-E79)*AD79+(1-F79)*AE79)),1),1)</f>
        <v>1</v>
      </c>
      <c r="K79" s="29" t="str">
        <f>IFERROR(
IF(
$E79 &gt;= MAX(INDEX('Seg Compare'!$G$77:$H$80,MATCH($C79,'Seg Compare'!$C$77:$C$80,0),)) - $F$4,
"High",
IF(
$E79 &lt;= MIN(INDEX('Seg Compare'!$G$77:$H$80,MATCH($C79,'Seg Compare'!$C$77:$C$80,0),)) + $F$4,
"Low","")
),
IF(
1 - $E79 &lt;= MIN(INDEX('Seg Compare'!$G$77:$H$80,MATCH($B79,'Seg Compare'!$B$77:$B$80,0),)) + $F$4,
"High",
IF(
1 - $E79 &gt;= MAX(INDEX('Seg Compare'!$G$77:$H$80,MATCH($B79,'Seg Compare'!$B$77:$B$80,0),)) - $F$4,
"Low", "")
)
)</f>
        <v>High</v>
      </c>
      <c r="M79" s="20" t="str">
        <f>VLOOKUP($B79,
'Seg Compare'!$B:$AL,
MATCH($M$11, 'Seg Compare'!$B$11:$AL$11, 0),
FALSE
)</f>
        <v>profile</v>
      </c>
      <c r="AD79">
        <f>IFERROR(INDEX(_compare_data!$B$110:$L$215,MATCH($B79,_compare_data!$A$110:$A$215,0),MATCH(ctl_solA&amp;" · Seg "&amp;ctl_segA,_compare_data!$B$109:$L$109,0)),0)</f>
        <v>376</v>
      </c>
      <c r="AE79">
        <f>IFERROR(INDEX(_compare_data!$B$110:$L$215,MATCH($B79,_compare_data!$A$110:$A$215,0),MATCH(ctl_solB&amp;" · Seg "&amp;ctl_segB,_compare_data!$B$109:$L$109,0)),0)</f>
        <v>380</v>
      </c>
    </row>
    <row r="80" spans="2:31" x14ac:dyDescent="0.2">
      <c r="B80" s="3" t="str">
        <f>INDEX(_detail_ordering!$A$77:$A$80,MATCH(4,_detail_ordering!$E$77:$E$80,0))</f>
        <v>IS01</v>
      </c>
      <c r="C80" s="2" t="str">
        <f>INDEX(_detail_ordering!$B$77:$B$80,MATCH(4,_detail_ordering!$E$77:$E$80,0))</f>
        <v>IS01 - Minor injury</v>
      </c>
      <c r="D80" t="s">
        <v>240</v>
      </c>
      <c r="E80" s="5">
        <f>IFERROR(INDEX(_compare_data!$B$2:$L$107,MATCH($B80,_compare_data!$A$2:$A$107,0),MATCH(ctl_solA&amp;" · Seg "&amp;ctl_segA,_compare_data!$B$1:$L$1,0)),"")</f>
        <v>6.3829999999999998E-2</v>
      </c>
      <c r="F80" s="7">
        <f>IFERROR(INDEX(_compare_data!$B$2:$L$107,MATCH($B80,_compare_data!$A$2:$A$107,0),MATCH(ctl_solB&amp;" · Seg "&amp;ctl_segB,_compare_data!$B$1:$L$1,0)),"")</f>
        <v>8.158E-2</v>
      </c>
      <c r="H80" s="5">
        <f>IFERROR($E80-$F80,"")</f>
        <v>-1.7750000000000002E-2</v>
      </c>
      <c r="I80" s="7">
        <f>IFERROR(CHIDIST((AD80+AE80)*MAX(ABS((E80*AD80)*((1-F80)*AE80)-((1-E80)*AD80)*(F80*AE80))-(AD80+AE80)/2,0)^2/(AD80*AE80*(E80*AD80+F80*AE80)*((1-E80)*AD80+(1-F80)*AE80)),1),1)</f>
        <v>0.42401100528229407</v>
      </c>
      <c r="K80" s="29" t="str">
        <f>IFERROR(
IF(
$E80 &gt;= MAX(INDEX('Seg Compare'!$G$77:$H$80,MATCH($C80,'Seg Compare'!$C$77:$C$80,0),)) - $F$4,
"High",
IF(
$E80 &lt;= MIN(INDEX('Seg Compare'!$G$77:$H$80,MATCH($C80,'Seg Compare'!$C$77:$C$80,0),)) + $F$4,
"Low","")
),
IF(
1 - $E80 &lt;= MIN(INDEX('Seg Compare'!$G$77:$H$80,MATCH($B80,'Seg Compare'!$B$77:$B$80,0),)) + $F$4,
"High",
IF(
1 - $E80 &gt;= MAX(INDEX('Seg Compare'!$G$77:$H$80,MATCH($B80,'Seg Compare'!$B$77:$B$80,0),)) - $F$4,
"Low", "")
)
)</f>
        <v>Low</v>
      </c>
      <c r="M80" s="4" t="str">
        <f>VLOOKUP($B80,
'Seg Compare'!$B:$AL,
MATCH($M$11, 'Seg Compare'!$B$11:$AL$11, 0),
FALSE
)</f>
        <v>profile</v>
      </c>
      <c r="AD80">
        <f>IFERROR(INDEX(_compare_data!$B$110:$L$215,MATCH($B80,_compare_data!$A$110:$A$215,0),MATCH(ctl_solA&amp;" · Seg "&amp;ctl_segA,_compare_data!$B$109:$L$109,0)),0)</f>
        <v>376</v>
      </c>
      <c r="AE80">
        <f>IFERROR(INDEX(_compare_data!$B$110:$L$215,MATCH($B80,_compare_data!$A$110:$A$215,0),MATCH(ctl_solB&amp;" · Seg "&amp;ctl_segB,_compare_data!$B$109:$L$109,0)),0)</f>
        <v>380</v>
      </c>
    </row>
    <row r="81" spans="2:31" x14ac:dyDescent="0.2"/>
    <row r="82" spans="2:31" x14ac:dyDescent="0.2"/>
    <row r="83" spans="2:31" x14ac:dyDescent="0.2">
      <c r="C83" s="26" t="s">
        <v>110</v>
      </c>
    </row>
    <row r="84" spans="2:31" x14ac:dyDescent="0.2">
      <c r="B84" s="11" t="str">
        <f>INDEX(_detail_ordering!$A$84:$A$91,MATCH(1,_detail_ordering!$E$84:$E$91,0))</f>
        <v>IJ08</v>
      </c>
      <c r="C84" s="10" t="str">
        <f>INDEX(_detail_ordering!$B$84:$B$91,MATCH(1,_detail_ordering!$E$84:$E$91,0))</f>
        <v>IJ08 - Ongoing chronic pain</v>
      </c>
      <c r="D84" t="s">
        <v>240</v>
      </c>
      <c r="E84" s="14">
        <f>IFERROR(INDEX(_compare_data!$B$2:$L$107,MATCH($B84,_compare_data!$A$2:$A$107,0),MATCH(ctl_solA&amp;" · Seg "&amp;ctl_segA,_compare_data!$B$1:$L$1,0)),"")</f>
        <v>0.62766</v>
      </c>
      <c r="F84" s="16">
        <f>IFERROR(INDEX(_compare_data!$B$2:$L$107,MATCH($B84,_compare_data!$A$2:$A$107,0),MATCH(ctl_solB&amp;" · Seg "&amp;ctl_segB,_compare_data!$B$1:$L$1,0)),"")</f>
        <v>0.60526000000000002</v>
      </c>
      <c r="H84" s="14">
        <f t="shared" ref="H84:H91" si="10">IFERROR($E84-$F84,"")</f>
        <v>2.2399999999999975E-2</v>
      </c>
      <c r="I84" s="16">
        <f t="shared" ref="I84:I91" si="11">IFERROR(CHIDIST((AD84+AE84)*MAX(ABS((E84*AD84)*((1-F84)*AE84)-((1-E84)*AD84)*(F84*AE84))-(AD84+AE84)/2,0)^2/(AD84*AE84*(E84*AD84+F84*AE84)*((1-E84)*AD84+(1-F84)*AE84)),1),1)</f>
        <v>0.57650691543544375</v>
      </c>
      <c r="K84" s="29" t="str">
        <f>IFERROR(
IF(
$E84 &gt;= MAX(INDEX('Seg Compare'!$G$84:$H$91,MATCH($C84,'Seg Compare'!$C$84:$C$91,0),)) - $F$4,
"High",
IF(
$E84 &lt;= MIN(INDEX('Seg Compare'!$G$84:$H$91,MATCH($C84,'Seg Compare'!$C$84:$C$91,0),)) + $F$4,
"Low","")
),
IF(
1 - $E84 &lt;= MIN(INDEX('Seg Compare'!$G$84:$H$91,MATCH($B84,'Seg Compare'!$B$84:$B$91,0),)) + $F$4,
"High",
IF(
1 - $E84 &gt;= MAX(INDEX('Seg Compare'!$G$84:$H$91,MATCH($B84,'Seg Compare'!$B$84:$B$91,0),)) - $F$4,
"Low", "")
)
)</f>
        <v>High</v>
      </c>
      <c r="M84" s="19" t="str">
        <f>VLOOKUP($B84,
'Seg Compare'!$B:$AL,
MATCH($M$11, 'Seg Compare'!$B$11:$AL$11, 0),
FALSE
)</f>
        <v>profile</v>
      </c>
      <c r="AD84">
        <f>IFERROR(INDEX(_compare_data!$B$110:$L$215,MATCH($B84,_compare_data!$A$110:$A$215,0),MATCH(ctl_solA&amp;" · Seg "&amp;ctl_segA,_compare_data!$B$109:$L$109,0)),0)</f>
        <v>376</v>
      </c>
      <c r="AE84">
        <f>IFERROR(INDEX(_compare_data!$B$110:$L$215,MATCH($B84,_compare_data!$A$110:$A$215,0),MATCH(ctl_solB&amp;" · Seg "&amp;ctl_segB,_compare_data!$B$109:$L$109,0)),0)</f>
        <v>380</v>
      </c>
    </row>
    <row r="85" spans="2:31" x14ac:dyDescent="0.2">
      <c r="B85" s="13" t="str">
        <f>INDEX(_detail_ordering!$A$84:$A$91,MATCH(2,_detail_ordering!$E$84:$E$91,0))</f>
        <v>IJ02</v>
      </c>
      <c r="C85" s="12" t="str">
        <f>INDEX(_detail_ordering!$B$84:$B$91,MATCH(2,_detail_ordering!$E$84:$E$91,0))</f>
        <v>IJ02 - Fractures or broken bones</v>
      </c>
      <c r="D85" t="s">
        <v>240</v>
      </c>
      <c r="E85" s="15">
        <f>IFERROR(INDEX(_compare_data!$B$2:$L$107,MATCH($B85,_compare_data!$A$2:$A$107,0),MATCH(ctl_solA&amp;" · Seg "&amp;ctl_segA,_compare_data!$B$1:$L$1,0)),"")</f>
        <v>0.56915000000000004</v>
      </c>
      <c r="F85" s="17">
        <f>IFERROR(INDEX(_compare_data!$B$2:$L$107,MATCH($B85,_compare_data!$A$2:$A$107,0),MATCH(ctl_solB&amp;" · Seg "&amp;ctl_segB,_compare_data!$B$1:$L$1,0)),"")</f>
        <v>0.55262999999999995</v>
      </c>
      <c r="H85" s="15">
        <f t="shared" si="10"/>
        <v>1.652000000000009E-2</v>
      </c>
      <c r="I85" s="17">
        <f t="shared" si="11"/>
        <v>0.70073041646766265</v>
      </c>
      <c r="K85" s="29" t="str">
        <f>IFERROR(
IF(
$E85 &gt;= MAX(INDEX('Seg Compare'!$G$84:$H$91,MATCH($C85,'Seg Compare'!$C$84:$C$91,0),)) - $F$4,
"High",
IF(
$E85 &lt;= MIN(INDEX('Seg Compare'!$G$84:$H$91,MATCH($C85,'Seg Compare'!$C$84:$C$91,0),)) + $F$4,
"Low","")
),
IF(
1 - $E85 &lt;= MIN(INDEX('Seg Compare'!$G$84:$H$91,MATCH($B85,'Seg Compare'!$B$84:$B$91,0),)) + $F$4,
"High",
IF(
1 - $E85 &gt;= MAX(INDEX('Seg Compare'!$G$84:$H$91,MATCH($B85,'Seg Compare'!$B$84:$B$91,0),)) - $F$4,
"Low", "")
)
)</f>
        <v>High</v>
      </c>
      <c r="M85" s="20" t="str">
        <f>VLOOKUP($B85,
'Seg Compare'!$B:$AL,
MATCH($M$11, 'Seg Compare'!$B$11:$AL$11, 0),
FALSE
)</f>
        <v>profile</v>
      </c>
      <c r="AD85">
        <f>IFERROR(INDEX(_compare_data!$B$110:$L$215,MATCH($B85,_compare_data!$A$110:$A$215,0),MATCH(ctl_solA&amp;" · Seg "&amp;ctl_segA,_compare_data!$B$109:$L$109,0)),0)</f>
        <v>376</v>
      </c>
      <c r="AE85">
        <f>IFERROR(INDEX(_compare_data!$B$110:$L$215,MATCH($B85,_compare_data!$A$110:$A$215,0),MATCH(ctl_solB&amp;" · Seg "&amp;ctl_segB,_compare_data!$B$109:$L$109,0)),0)</f>
        <v>380</v>
      </c>
    </row>
    <row r="86" spans="2:31" x14ac:dyDescent="0.2">
      <c r="B86" s="13" t="str">
        <f>INDEX(_detail_ordering!$A$84:$A$91,MATCH(3,_detail_ordering!$E$84:$E$91,0))</f>
        <v>IJ05</v>
      </c>
      <c r="C86" s="12" t="str">
        <f>INDEX(_detail_ordering!$B$84:$B$91,MATCH(3,_detail_ordering!$E$84:$E$91,0))</f>
        <v>IJ05 - Required surgery</v>
      </c>
      <c r="D86" t="s">
        <v>240</v>
      </c>
      <c r="E86" s="15">
        <f>IFERROR(INDEX(_compare_data!$B$2:$L$107,MATCH($B86,_compare_data!$A$2:$A$107,0),MATCH(ctl_solA&amp;" · Seg "&amp;ctl_segA,_compare_data!$B$1:$L$1,0)),"")</f>
        <v>0.58777000000000001</v>
      </c>
      <c r="F86" s="17">
        <f>IFERROR(INDEX(_compare_data!$B$2:$L$107,MATCH($B86,_compare_data!$A$2:$A$107,0),MATCH(ctl_solB&amp;" · Seg "&amp;ctl_segB,_compare_data!$B$1:$L$1,0)),"")</f>
        <v>0.57632000000000005</v>
      </c>
      <c r="H86" s="15">
        <f t="shared" si="10"/>
        <v>1.144999999999996E-2</v>
      </c>
      <c r="I86" s="17">
        <f t="shared" si="11"/>
        <v>0.80614511084145957</v>
      </c>
      <c r="K86" s="29" t="str">
        <f>IFERROR(
IF(
$E86 &gt;= MAX(INDEX('Seg Compare'!$G$84:$H$91,MATCH($C86,'Seg Compare'!$C$84:$C$91,0),)) - $F$4,
"High",
IF(
$E86 &lt;= MIN(INDEX('Seg Compare'!$G$84:$H$91,MATCH($C86,'Seg Compare'!$C$84:$C$91,0),)) + $F$4,
"Low","")
),
IF(
1 - $E86 &lt;= MIN(INDEX('Seg Compare'!$G$84:$H$91,MATCH($B86,'Seg Compare'!$B$84:$B$91,0),)) + $F$4,
"High",
IF(
1 - $E86 &gt;= MAX(INDEX('Seg Compare'!$G$84:$H$91,MATCH($B86,'Seg Compare'!$B$84:$B$91,0),)) - $F$4,
"Low", "")
)
)</f>
        <v>High</v>
      </c>
      <c r="M86" s="20" t="str">
        <f>VLOOKUP($B86,
'Seg Compare'!$B:$AL,
MATCH($M$11, 'Seg Compare'!$B$11:$AL$11, 0),
FALSE
)</f>
        <v>profile</v>
      </c>
      <c r="AD86">
        <f>IFERROR(INDEX(_compare_data!$B$110:$L$215,MATCH($B86,_compare_data!$A$110:$A$215,0),MATCH(ctl_solA&amp;" · Seg "&amp;ctl_segA,_compare_data!$B$109:$L$109,0)),0)</f>
        <v>376</v>
      </c>
      <c r="AE86">
        <f>IFERROR(INDEX(_compare_data!$B$110:$L$215,MATCH($B86,_compare_data!$A$110:$A$215,0),MATCH(ctl_solB&amp;" · Seg "&amp;ctl_segB,_compare_data!$B$109:$L$109,0)),0)</f>
        <v>380</v>
      </c>
    </row>
    <row r="87" spans="2:31" x14ac:dyDescent="0.2">
      <c r="B87" s="13" t="str">
        <f>INDEX(_detail_ordering!$A$84:$A$91,MATCH(4,_detail_ordering!$E$84:$E$91,0))</f>
        <v>IJ03</v>
      </c>
      <c r="C87" s="12" t="str">
        <f>INDEX(_detail_ordering!$B$84:$B$91,MATCH(4,_detail_ordering!$E$84:$E$91,0))</f>
        <v>IJ03 - Traumatic brain injury (TBI)</v>
      </c>
      <c r="D87" t="s">
        <v>240</v>
      </c>
      <c r="E87" s="15">
        <f>IFERROR(INDEX(_compare_data!$B$2:$L$107,MATCH($B87,_compare_data!$A$2:$A$107,0),MATCH(ctl_solA&amp;" · Seg "&amp;ctl_segA,_compare_data!$B$1:$L$1,0)),"")</f>
        <v>0.33245000000000002</v>
      </c>
      <c r="F87" s="17">
        <f>IFERROR(INDEX(_compare_data!$B$2:$L$107,MATCH($B87,_compare_data!$A$2:$A$107,0),MATCH(ctl_solB&amp;" · Seg "&amp;ctl_segB,_compare_data!$B$1:$L$1,0)),"")</f>
        <v>0.32105</v>
      </c>
      <c r="H87" s="15">
        <f t="shared" si="10"/>
        <v>1.1400000000000021E-2</v>
      </c>
      <c r="I87" s="17">
        <f t="shared" si="11"/>
        <v>0.79748299062026784</v>
      </c>
      <c r="K87" s="29" t="str">
        <f>IFERROR(
IF(
$E87 &gt;= MAX(INDEX('Seg Compare'!$G$84:$H$91,MATCH($C87,'Seg Compare'!$C$84:$C$91,0),)) - $F$4,
"High",
IF(
$E87 &lt;= MIN(INDEX('Seg Compare'!$G$84:$H$91,MATCH($C87,'Seg Compare'!$C$84:$C$91,0),)) + $F$4,
"Low","")
),
IF(
1 - $E87 &lt;= MIN(INDEX('Seg Compare'!$G$84:$H$91,MATCH($B87,'Seg Compare'!$B$84:$B$91,0),)) + $F$4,
"High",
IF(
1 - $E87 &gt;= MAX(INDEX('Seg Compare'!$G$84:$H$91,MATCH($B87,'Seg Compare'!$B$84:$B$91,0),)) - $F$4,
"Low", "")
)
)</f>
        <v>High</v>
      </c>
      <c r="M87" s="20" t="str">
        <f>VLOOKUP($B87,
'Seg Compare'!$B:$AL,
MATCH($M$11, 'Seg Compare'!$B$11:$AL$11, 0),
FALSE
)</f>
        <v>profile</v>
      </c>
      <c r="AD87">
        <f>IFERROR(INDEX(_compare_data!$B$110:$L$215,MATCH($B87,_compare_data!$A$110:$A$215,0),MATCH(ctl_solA&amp;" · Seg "&amp;ctl_segA,_compare_data!$B$109:$L$109,0)),0)</f>
        <v>376</v>
      </c>
      <c r="AE87">
        <f>IFERROR(INDEX(_compare_data!$B$110:$L$215,MATCH($B87,_compare_data!$A$110:$A$215,0),MATCH(ctl_solB&amp;" · Seg "&amp;ctl_segB,_compare_data!$B$109:$L$109,0)),0)</f>
        <v>380</v>
      </c>
    </row>
    <row r="88" spans="2:31" x14ac:dyDescent="0.2">
      <c r="B88" s="13" t="str">
        <f>INDEX(_detail_ordering!$A$84:$A$91,MATCH(5,_detail_ordering!$E$84:$E$91,0))</f>
        <v>IJ04</v>
      </c>
      <c r="C88" s="12" t="str">
        <f>INDEX(_detail_ordering!$B$84:$B$91,MATCH(5,_detail_ordering!$E$84:$E$91,0))</f>
        <v>IJ04 - Spinal or back injury</v>
      </c>
      <c r="D88" t="s">
        <v>240</v>
      </c>
      <c r="E88" s="15">
        <f>IFERROR(INDEX(_compare_data!$B$2:$L$107,MATCH($B88,_compare_data!$A$2:$A$107,0),MATCH(ctl_solA&amp;" · Seg "&amp;ctl_segA,_compare_data!$B$1:$L$1,0)),"")</f>
        <v>0.36170000000000002</v>
      </c>
      <c r="F88" s="17">
        <f>IFERROR(INDEX(_compare_data!$B$2:$L$107,MATCH($B88,_compare_data!$A$2:$A$107,0),MATCH(ctl_solB&amp;" · Seg "&amp;ctl_segB,_compare_data!$B$1:$L$1,0)),"")</f>
        <v>0.35526000000000002</v>
      </c>
      <c r="H88" s="15">
        <f t="shared" si="10"/>
        <v>6.4400000000000013E-3</v>
      </c>
      <c r="I88" s="17">
        <f t="shared" si="11"/>
        <v>0.91337926529095415</v>
      </c>
      <c r="K88" s="29" t="str">
        <f>IFERROR(
IF(
$E88 &gt;= MAX(INDEX('Seg Compare'!$G$84:$H$91,MATCH($C88,'Seg Compare'!$C$84:$C$91,0),)) - $F$4,
"High",
IF(
$E88 &lt;= MIN(INDEX('Seg Compare'!$G$84:$H$91,MATCH($C88,'Seg Compare'!$C$84:$C$91,0),)) + $F$4,
"Low","")
),
IF(
1 - $E88 &lt;= MIN(INDEX('Seg Compare'!$G$84:$H$91,MATCH($B88,'Seg Compare'!$B$84:$B$91,0),)) + $F$4,
"High",
IF(
1 - $E88 &gt;= MAX(INDEX('Seg Compare'!$G$84:$H$91,MATCH($B88,'Seg Compare'!$B$84:$B$91,0),)) - $F$4,
"Low", "")
)
)</f>
        <v>High</v>
      </c>
      <c r="M88" s="20" t="str">
        <f>VLOOKUP($B88,
'Seg Compare'!$B:$AL,
MATCH($M$11, 'Seg Compare'!$B$11:$AL$11, 0),
FALSE
)</f>
        <v>profile</v>
      </c>
      <c r="AD88">
        <f>IFERROR(INDEX(_compare_data!$B$110:$L$215,MATCH($B88,_compare_data!$A$110:$A$215,0),MATCH(ctl_solA&amp;" · Seg "&amp;ctl_segA,_compare_data!$B$109:$L$109,0)),0)</f>
        <v>376</v>
      </c>
      <c r="AE88">
        <f>IFERROR(INDEX(_compare_data!$B$110:$L$215,MATCH($B88,_compare_data!$A$110:$A$215,0),MATCH(ctl_solB&amp;" · Seg "&amp;ctl_segB,_compare_data!$B$109:$L$109,0)),0)</f>
        <v>380</v>
      </c>
    </row>
    <row r="89" spans="2:31" x14ac:dyDescent="0.2">
      <c r="B89" s="13" t="str">
        <f>INDEX(_detail_ordering!$A$84:$A$91,MATCH(6,_detail_ordering!$E$84:$E$91,0))</f>
        <v>IJ07</v>
      </c>
      <c r="C89" s="12" t="str">
        <f>INDEX(_detail_ordering!$B$84:$B$91,MATCH(6,_detail_ordering!$E$84:$E$91,0))</f>
        <v>IJ07 - Lost work / temporary disability</v>
      </c>
      <c r="D89" t="s">
        <v>240</v>
      </c>
      <c r="E89" s="15">
        <f>IFERROR(INDEX(_compare_data!$B$2:$L$107,MATCH($B89,_compare_data!$A$2:$A$107,0),MATCH(ctl_solA&amp;" · Seg "&amp;ctl_segA,_compare_data!$B$1:$L$1,0)),"")</f>
        <v>0.84309000000000001</v>
      </c>
      <c r="F89" s="17">
        <f>IFERROR(INDEX(_compare_data!$B$2:$L$107,MATCH($B89,_compare_data!$A$2:$A$107,0),MATCH(ctl_solB&amp;" · Seg "&amp;ctl_segB,_compare_data!$B$1:$L$1,0)),"")</f>
        <v>0.83947000000000005</v>
      </c>
      <c r="H89" s="15">
        <f t="shared" si="10"/>
        <v>3.6199999999999566E-3</v>
      </c>
      <c r="I89" s="17">
        <f t="shared" si="11"/>
        <v>0.9707572279282044</v>
      </c>
      <c r="K89" s="29" t="str">
        <f>IFERROR(
IF(
$E89 &gt;= MAX(INDEX('Seg Compare'!$G$84:$H$91,MATCH($C89,'Seg Compare'!$C$84:$C$91,0),)) - $F$4,
"High",
IF(
$E89 &lt;= MIN(INDEX('Seg Compare'!$G$84:$H$91,MATCH($C89,'Seg Compare'!$C$84:$C$91,0),)) + $F$4,
"Low","")
),
IF(
1 - $E89 &lt;= MIN(INDEX('Seg Compare'!$G$84:$H$91,MATCH($B89,'Seg Compare'!$B$84:$B$91,0),)) + $F$4,
"High",
IF(
1 - $E89 &gt;= MAX(INDEX('Seg Compare'!$G$84:$H$91,MATCH($B89,'Seg Compare'!$B$84:$B$91,0),)) - $F$4,
"Low", "")
)
)</f>
        <v>High</v>
      </c>
      <c r="M89" s="20" t="str">
        <f>VLOOKUP($B89,
'Seg Compare'!$B:$AL,
MATCH($M$11, 'Seg Compare'!$B$11:$AL$11, 0),
FALSE
)</f>
        <v>profile</v>
      </c>
      <c r="AD89">
        <f>IFERROR(INDEX(_compare_data!$B$110:$L$215,MATCH($B89,_compare_data!$A$110:$A$215,0),MATCH(ctl_solA&amp;" · Seg "&amp;ctl_segA,_compare_data!$B$109:$L$109,0)),0)</f>
        <v>376</v>
      </c>
      <c r="AE89">
        <f>IFERROR(INDEX(_compare_data!$B$110:$L$215,MATCH($B89,_compare_data!$A$110:$A$215,0),MATCH(ctl_solB&amp;" · Seg "&amp;ctl_segB,_compare_data!$B$109:$L$109,0)),0)</f>
        <v>380</v>
      </c>
    </row>
    <row r="90" spans="2:31" x14ac:dyDescent="0.2">
      <c r="B90" s="13" t="str">
        <f>INDEX(_detail_ordering!$A$84:$A$91,MATCH(7,_detail_ordering!$E$84:$E$91,0))</f>
        <v>IJ06</v>
      </c>
      <c r="C90" s="12" t="str">
        <f>INDEX(_detail_ordering!$B$84:$B$91,MATCH(7,_detail_ordering!$E$84:$E$91,0))</f>
        <v>IJ06 - Scarring or disfigurement</v>
      </c>
      <c r="D90" t="s">
        <v>240</v>
      </c>
      <c r="E90" s="15">
        <f>IFERROR(INDEX(_compare_data!$B$2:$L$107,MATCH($B90,_compare_data!$A$2:$A$107,0),MATCH(ctl_solA&amp;" · Seg "&amp;ctl_segA,_compare_data!$B$1:$L$1,0)),"")</f>
        <v>0.43351000000000001</v>
      </c>
      <c r="F90" s="17">
        <f>IFERROR(INDEX(_compare_data!$B$2:$L$107,MATCH($B90,_compare_data!$A$2:$A$107,0),MATCH(ctl_solB&amp;" · Seg "&amp;ctl_segB,_compare_data!$B$1:$L$1,0)),"")</f>
        <v>0.43158000000000002</v>
      </c>
      <c r="H90" s="15">
        <f t="shared" si="10"/>
        <v>1.9299999999999873E-3</v>
      </c>
      <c r="I90" s="17">
        <f t="shared" si="11"/>
        <v>1</v>
      </c>
      <c r="K90" s="29" t="str">
        <f>IFERROR(
IF(
$E90 &gt;= MAX(INDEX('Seg Compare'!$G$84:$H$91,MATCH($C90,'Seg Compare'!$C$84:$C$91,0),)) - $F$4,
"High",
IF(
$E90 &lt;= MIN(INDEX('Seg Compare'!$G$84:$H$91,MATCH($C90,'Seg Compare'!$C$84:$C$91,0),)) + $F$4,
"Low","")
),
IF(
1 - $E90 &lt;= MIN(INDEX('Seg Compare'!$G$84:$H$91,MATCH($B90,'Seg Compare'!$B$84:$B$91,0),)) + $F$4,
"High",
IF(
1 - $E90 &gt;= MAX(INDEX('Seg Compare'!$G$84:$H$91,MATCH($B90,'Seg Compare'!$B$84:$B$91,0),)) - $F$4,
"Low", "")
)
)</f>
        <v>High</v>
      </c>
      <c r="M90" s="20" t="str">
        <f>VLOOKUP($B90,
'Seg Compare'!$B:$AL,
MATCH($M$11, 'Seg Compare'!$B$11:$AL$11, 0),
FALSE
)</f>
        <v>profile</v>
      </c>
      <c r="AD90">
        <f>IFERROR(INDEX(_compare_data!$B$110:$L$215,MATCH($B90,_compare_data!$A$110:$A$215,0),MATCH(ctl_solA&amp;" · Seg "&amp;ctl_segA,_compare_data!$B$109:$L$109,0)),0)</f>
        <v>376</v>
      </c>
      <c r="AE90">
        <f>IFERROR(INDEX(_compare_data!$B$110:$L$215,MATCH($B90,_compare_data!$A$110:$A$215,0),MATCH(ctl_solB&amp;" · Seg "&amp;ctl_segB,_compare_data!$B$109:$L$109,0)),0)</f>
        <v>380</v>
      </c>
    </row>
    <row r="91" spans="2:31" x14ac:dyDescent="0.2">
      <c r="B91" s="3" t="str">
        <f>INDEX(_detail_ordering!$A$84:$A$91,MATCH(8,_detail_ordering!$E$84:$E$91,0))</f>
        <v>IJ01</v>
      </c>
      <c r="C91" s="2" t="str">
        <f>INDEX(_detail_ordering!$B$84:$B$91,MATCH(8,_detail_ordering!$E$84:$E$91,0))</f>
        <v>IJ01 - Soft tissue / sprains / strains</v>
      </c>
      <c r="D91" t="s">
        <v>240</v>
      </c>
      <c r="E91" s="5">
        <f>IFERROR(INDEX(_compare_data!$B$2:$L$107,MATCH($B91,_compare_data!$A$2:$A$107,0),MATCH(ctl_solA&amp;" · Seg "&amp;ctl_segA,_compare_data!$B$1:$L$1,0)),"")</f>
        <v>0.65690999999999999</v>
      </c>
      <c r="F91" s="7">
        <f>IFERROR(INDEX(_compare_data!$B$2:$L$107,MATCH($B91,_compare_data!$A$2:$A$107,0),MATCH(ctl_solB&amp;" · Seg "&amp;ctl_segB,_compare_data!$B$1:$L$1,0)),"")</f>
        <v>0.66052999999999995</v>
      </c>
      <c r="H91" s="5">
        <f t="shared" si="10"/>
        <v>-3.6199999999999566E-3</v>
      </c>
      <c r="I91" s="7">
        <f t="shared" si="11"/>
        <v>0.97746010660885518</v>
      </c>
      <c r="K91" s="29" t="str">
        <f>IFERROR(
IF(
$E91 &gt;= MAX(INDEX('Seg Compare'!$G$84:$H$91,MATCH($C91,'Seg Compare'!$C$84:$C$91,0),)) - $F$4,
"High",
IF(
$E91 &lt;= MIN(INDEX('Seg Compare'!$G$84:$H$91,MATCH($C91,'Seg Compare'!$C$84:$C$91,0),)) + $F$4,
"Low","")
),
IF(
1 - $E91 &lt;= MIN(INDEX('Seg Compare'!$G$84:$H$91,MATCH($B91,'Seg Compare'!$B$84:$B$91,0),)) + $F$4,
"High",
IF(
1 - $E91 &gt;= MAX(INDEX('Seg Compare'!$G$84:$H$91,MATCH($B91,'Seg Compare'!$B$84:$B$91,0),)) - $F$4,
"Low", "")
)
)</f>
        <v>High</v>
      </c>
      <c r="M91" s="4" t="str">
        <f>VLOOKUP($B91,
'Seg Compare'!$B:$AL,
MATCH($M$11, 'Seg Compare'!$B$11:$AL$11, 0),
FALSE
)</f>
        <v>profile</v>
      </c>
      <c r="AD91">
        <f>IFERROR(INDEX(_compare_data!$B$110:$L$215,MATCH($B91,_compare_data!$A$110:$A$215,0),MATCH(ctl_solA&amp;" · Seg "&amp;ctl_segA,_compare_data!$B$109:$L$109,0)),0)</f>
        <v>376</v>
      </c>
      <c r="AE91">
        <f>IFERROR(INDEX(_compare_data!$B$110:$L$215,MATCH($B91,_compare_data!$A$110:$A$215,0),MATCH(ctl_solB&amp;" · Seg "&amp;ctl_segB,_compare_data!$B$109:$L$109,0)),0)</f>
        <v>380</v>
      </c>
    </row>
    <row r="92" spans="2:31" x14ac:dyDescent="0.2"/>
    <row r="93" spans="2:31" x14ac:dyDescent="0.2"/>
    <row r="94" spans="2:31" x14ac:dyDescent="0.2">
      <c r="C94" s="26" t="s">
        <v>127</v>
      </c>
    </row>
    <row r="95" spans="2:31" x14ac:dyDescent="0.2">
      <c r="B95" s="11" t="str">
        <f>INDEX(_detail_ordering!$A$95:$A$102,MATCH(1,_detail_ordering!$E$95:$E$102,0))</f>
        <v>LD02</v>
      </c>
      <c r="C95" s="10" t="str">
        <f>INDEX(_detail_ordering!$B$95:$B$102,MATCH(1,_detail_ordering!$E$95:$E$102,0))</f>
        <v>LD02 - Firm reputation</v>
      </c>
      <c r="D95" t="s">
        <v>240</v>
      </c>
      <c r="E95" s="14">
        <f>IFERROR(INDEX(_compare_data!$B$2:$L$107,MATCH($B95,_compare_data!$A$2:$A$107,0),MATCH(ctl_solA&amp;" · Seg "&amp;ctl_segA,_compare_data!$B$1:$L$1,0)),"")</f>
        <v>0.81116999999999995</v>
      </c>
      <c r="F95" s="16">
        <f>IFERROR(INDEX(_compare_data!$B$2:$L$107,MATCH($B95,_compare_data!$A$2:$A$107,0),MATCH(ctl_solB&amp;" · Seg "&amp;ctl_segB,_compare_data!$B$1:$L$1,0)),"")</f>
        <v>0.80262999999999995</v>
      </c>
      <c r="H95" s="14">
        <f t="shared" ref="H95:H102" si="12">IFERROR($E95-$F95,"")</f>
        <v>8.539999999999992E-3</v>
      </c>
      <c r="I95" s="16">
        <f t="shared" ref="I95:I102" si="13">IFERROR(CHIDIST((AD95+AE95)*MAX(ABS((E95*AD95)*((1-F95)*AE95)-((1-E95)*AD95)*(F95*AE95))-(AD95+AE95)/2,0)^2/(AD95*AE95*(E95*AD95+F95*AE95)*((1-E95)*AD95+(1-F95)*AE95)),1),1)</f>
        <v>0.83735366992087878</v>
      </c>
      <c r="K95" s="29" t="str">
        <f>IFERROR(
IF(
$E95 &gt;= MAX(INDEX('Seg Compare'!$G$95:$H$102,MATCH($C95,'Seg Compare'!$C$95:$C$102,0),)) - $F$4,
"High",
IF(
$E95 &lt;= MIN(INDEX('Seg Compare'!$G$95:$H$102,MATCH($C95,'Seg Compare'!$C$95:$C$102,0),)) + $F$4,
"Low","")
),
IF(
1 - $E95 &lt;= MIN(INDEX('Seg Compare'!$G$95:$H$102,MATCH($B95,'Seg Compare'!$B$95:$B$102,0),)) + $F$4,
"High",
IF(
1 - $E95 &gt;= MAX(INDEX('Seg Compare'!$G$95:$H$102,MATCH($B95,'Seg Compare'!$B$95:$B$102,0),)) - $F$4,
"Low", "")
)
)</f>
        <v>High</v>
      </c>
      <c r="M95" s="19" t="str">
        <f>VLOOKUP($B95,
'Seg Compare'!$B:$AL,
MATCH($M$11, 'Seg Compare'!$B$11:$AL$11, 0),
FALSE
)</f>
        <v>profile</v>
      </c>
      <c r="AD95">
        <f>IFERROR(INDEX(_compare_data!$B$110:$L$215,MATCH($B95,_compare_data!$A$110:$A$215,0),MATCH(ctl_solA&amp;" · Seg "&amp;ctl_segA,_compare_data!$B$109:$L$109,0)),0)</f>
        <v>376</v>
      </c>
      <c r="AE95">
        <f>IFERROR(INDEX(_compare_data!$B$110:$L$215,MATCH($B95,_compare_data!$A$110:$A$215,0),MATCH(ctl_solB&amp;" · Seg "&amp;ctl_segB,_compare_data!$B$109:$L$109,0)),0)</f>
        <v>380</v>
      </c>
    </row>
    <row r="96" spans="2:31" x14ac:dyDescent="0.2">
      <c r="B96" s="13" t="str">
        <f>INDEX(_detail_ordering!$A$95:$A$102,MATCH(2,_detail_ordering!$E$95:$E$102,0))</f>
        <v>LD03</v>
      </c>
      <c r="C96" s="12" t="str">
        <f>INDEX(_detail_ordering!$B$95:$B$102,MATCH(2,_detail_ordering!$E$95:$E$102,0))</f>
        <v>LD03 - Communication style</v>
      </c>
      <c r="D96" t="s">
        <v>240</v>
      </c>
      <c r="E96" s="15">
        <f>IFERROR(INDEX(_compare_data!$B$2:$L$107,MATCH($B96,_compare_data!$A$2:$A$107,0),MATCH(ctl_solA&amp;" · Seg "&amp;ctl_segA,_compare_data!$B$1:$L$1,0)),"")</f>
        <v>0.68084999999999996</v>
      </c>
      <c r="F96" s="17">
        <f>IFERROR(INDEX(_compare_data!$B$2:$L$107,MATCH($B96,_compare_data!$A$2:$A$107,0),MATCH(ctl_solB&amp;" · Seg "&amp;ctl_segB,_compare_data!$B$1:$L$1,0)),"")</f>
        <v>0.67632000000000003</v>
      </c>
      <c r="H96" s="15">
        <f t="shared" si="12"/>
        <v>4.529999999999923E-3</v>
      </c>
      <c r="I96" s="17">
        <f t="shared" si="13"/>
        <v>0.95576345361132375</v>
      </c>
      <c r="K96" s="29" t="str">
        <f>IFERROR(
IF(
$E96 &gt;= MAX(INDEX('Seg Compare'!$G$95:$H$102,MATCH($C96,'Seg Compare'!$C$95:$C$102,0),)) - $F$4,
"High",
IF(
$E96 &lt;= MIN(INDEX('Seg Compare'!$G$95:$H$102,MATCH($C96,'Seg Compare'!$C$95:$C$102,0),)) + $F$4,
"Low","")
),
IF(
1 - $E96 &lt;= MIN(INDEX('Seg Compare'!$G$95:$H$102,MATCH($B96,'Seg Compare'!$B$95:$B$102,0),)) + $F$4,
"High",
IF(
1 - $E96 &gt;= MAX(INDEX('Seg Compare'!$G$95:$H$102,MATCH($B96,'Seg Compare'!$B$95:$B$102,0),)) - $F$4,
"Low", "")
)
)</f>
        <v>High</v>
      </c>
      <c r="M96" s="20" t="str">
        <f>VLOOKUP($B96,
'Seg Compare'!$B:$AL,
MATCH($M$11, 'Seg Compare'!$B$11:$AL$11, 0),
FALSE
)</f>
        <v>profile</v>
      </c>
      <c r="AD96">
        <f>IFERROR(INDEX(_compare_data!$B$110:$L$215,MATCH($B96,_compare_data!$A$110:$A$215,0),MATCH(ctl_solA&amp;" · Seg "&amp;ctl_segA,_compare_data!$B$109:$L$109,0)),0)</f>
        <v>376</v>
      </c>
      <c r="AE96">
        <f>IFERROR(INDEX(_compare_data!$B$110:$L$215,MATCH($B96,_compare_data!$A$110:$A$215,0),MATCH(ctl_solB&amp;" · Seg "&amp;ctl_segB,_compare_data!$B$109:$L$109,0)),0)</f>
        <v>380</v>
      </c>
    </row>
    <row r="97" spans="2:31" x14ac:dyDescent="0.2">
      <c r="B97" s="13" t="str">
        <f>INDEX(_detail_ordering!$A$95:$A$102,MATCH(3,_detail_ordering!$E$95:$E$102,0))</f>
        <v>LD04</v>
      </c>
      <c r="C97" s="12" t="str">
        <f>INDEX(_detail_ordering!$B$95:$B$102,MATCH(3,_detail_ordering!$E$95:$E$102,0))</f>
        <v>LD04 - Track record and case experience</v>
      </c>
      <c r="D97" t="s">
        <v>240</v>
      </c>
      <c r="E97" s="15">
        <f>IFERROR(INDEX(_compare_data!$B$2:$L$107,MATCH($B97,_compare_data!$A$2:$A$107,0),MATCH(ctl_solA&amp;" · Seg "&amp;ctl_segA,_compare_data!$B$1:$L$1,0)),"")</f>
        <v>0.86968000000000001</v>
      </c>
      <c r="F97" s="17">
        <f>IFERROR(INDEX(_compare_data!$B$2:$L$107,MATCH($B97,_compare_data!$A$2:$A$107,0),MATCH(ctl_solB&amp;" · Seg "&amp;ctl_segB,_compare_data!$B$1:$L$1,0)),"")</f>
        <v>0.86578999999999995</v>
      </c>
      <c r="H97" s="15">
        <f t="shared" si="12"/>
        <v>3.8900000000000601E-3</v>
      </c>
      <c r="I97" s="17">
        <f t="shared" si="13"/>
        <v>0.95972661504121792</v>
      </c>
      <c r="K97" s="29" t="str">
        <f>IFERROR(
IF(
$E97 &gt;= MAX(INDEX('Seg Compare'!$G$95:$H$102,MATCH($C97,'Seg Compare'!$C$95:$C$102,0),)) - $F$4,
"High",
IF(
$E97 &lt;= MIN(INDEX('Seg Compare'!$G$95:$H$102,MATCH($C97,'Seg Compare'!$C$95:$C$102,0),)) + $F$4,
"Low","")
),
IF(
1 - $E97 &lt;= MIN(INDEX('Seg Compare'!$G$95:$H$102,MATCH($B97,'Seg Compare'!$B$95:$B$102,0),)) + $F$4,
"High",
IF(
1 - $E97 &gt;= MAX(INDEX('Seg Compare'!$G$95:$H$102,MATCH($B97,'Seg Compare'!$B$95:$B$102,0),)) - $F$4,
"Low", "")
)
)</f>
        <v>High</v>
      </c>
      <c r="M97" s="20" t="str">
        <f>VLOOKUP($B97,
'Seg Compare'!$B:$AL,
MATCH($M$11, 'Seg Compare'!$B$11:$AL$11, 0),
FALSE
)</f>
        <v>profile</v>
      </c>
      <c r="AD97">
        <f>IFERROR(INDEX(_compare_data!$B$110:$L$215,MATCH($B97,_compare_data!$A$110:$A$215,0),MATCH(ctl_solA&amp;" · Seg "&amp;ctl_segA,_compare_data!$B$109:$L$109,0)),0)</f>
        <v>376</v>
      </c>
      <c r="AE97">
        <f>IFERROR(INDEX(_compare_data!$B$110:$L$215,MATCH($B97,_compare_data!$A$110:$A$215,0),MATCH(ctl_solB&amp;" · Seg "&amp;ctl_segB,_compare_data!$B$109:$L$109,0)),0)</f>
        <v>380</v>
      </c>
    </row>
    <row r="98" spans="2:31" x14ac:dyDescent="0.2">
      <c r="B98" s="13" t="str">
        <f>INDEX(_detail_ordering!$A$95:$A$102,MATCH(4,_detail_ordering!$E$95:$E$102,0))</f>
        <v>LD01</v>
      </c>
      <c r="C98" s="12" t="str">
        <f>INDEX(_detail_ordering!$B$95:$B$102,MATCH(4,_detail_ordering!$E$95:$E$102,0))</f>
        <v>LD01 - Contingency fee structure (no win, no fee)</v>
      </c>
      <c r="D98" t="s">
        <v>240</v>
      </c>
      <c r="E98" s="15">
        <f>IFERROR(INDEX(_compare_data!$B$2:$L$107,MATCH($B98,_compare_data!$A$2:$A$107,0),MATCH(ctl_solA&amp;" · Seg "&amp;ctl_segA,_compare_data!$B$1:$L$1,0)),"")</f>
        <v>0.71809000000000001</v>
      </c>
      <c r="F98" s="17">
        <f>IFERROR(INDEX(_compare_data!$B$2:$L$107,MATCH($B98,_compare_data!$A$2:$A$107,0),MATCH(ctl_solB&amp;" · Seg "&amp;ctl_segB,_compare_data!$B$1:$L$1,0)),"")</f>
        <v>0.72104999999999997</v>
      </c>
      <c r="H98" s="15">
        <f t="shared" si="12"/>
        <v>-2.9599999999999627E-3</v>
      </c>
      <c r="I98" s="17">
        <f t="shared" si="13"/>
        <v>0.99232235842794869</v>
      </c>
      <c r="K98" s="29" t="str">
        <f>IFERROR(
IF(
$E98 &gt;= MAX(INDEX('Seg Compare'!$G$95:$H$102,MATCH($C98,'Seg Compare'!$C$95:$C$102,0),)) - $F$4,
"High",
IF(
$E98 &lt;= MIN(INDEX('Seg Compare'!$G$95:$H$102,MATCH($C98,'Seg Compare'!$C$95:$C$102,0),)) + $F$4,
"Low","")
),
IF(
1 - $E98 &lt;= MIN(INDEX('Seg Compare'!$G$95:$H$102,MATCH($B98,'Seg Compare'!$B$95:$B$102,0),)) + $F$4,
"High",
IF(
1 - $E98 &gt;= MAX(INDEX('Seg Compare'!$G$95:$H$102,MATCH($B98,'Seg Compare'!$B$95:$B$102,0),)) - $F$4,
"Low", "")
)
)</f>
        <v>High</v>
      </c>
      <c r="M98" s="20" t="str">
        <f>VLOOKUP($B98,
'Seg Compare'!$B:$AL,
MATCH($M$11, 'Seg Compare'!$B$11:$AL$11, 0),
FALSE
)</f>
        <v>profile</v>
      </c>
      <c r="AD98">
        <f>IFERROR(INDEX(_compare_data!$B$110:$L$215,MATCH($B98,_compare_data!$A$110:$A$215,0),MATCH(ctl_solA&amp;" · Seg "&amp;ctl_segA,_compare_data!$B$109:$L$109,0)),0)</f>
        <v>376</v>
      </c>
      <c r="AE98">
        <f>IFERROR(INDEX(_compare_data!$B$110:$L$215,MATCH($B98,_compare_data!$A$110:$A$215,0),MATCH(ctl_solB&amp;" · Seg "&amp;ctl_segB,_compare_data!$B$109:$L$109,0)),0)</f>
        <v>380</v>
      </c>
    </row>
    <row r="99" spans="2:31" x14ac:dyDescent="0.2">
      <c r="B99" s="13" t="str">
        <f>INDEX(_detail_ordering!$A$95:$A$102,MATCH(5,_detail_ordering!$E$95:$E$102,0))</f>
        <v>LD06</v>
      </c>
      <c r="C99" s="12" t="str">
        <f>INDEX(_detail_ordering!$B$95:$B$102,MATCH(5,_detail_ordering!$E$95:$E$102,0))</f>
        <v>LD06 - Online reviews and ratings</v>
      </c>
      <c r="D99" t="s">
        <v>240</v>
      </c>
      <c r="E99" s="15">
        <f>IFERROR(INDEX(_compare_data!$B$2:$L$107,MATCH($B99,_compare_data!$A$2:$A$107,0),MATCH(ctl_solA&amp;" · Seg "&amp;ctl_segA,_compare_data!$B$1:$L$1,0)),"")</f>
        <v>0.63031999999999999</v>
      </c>
      <c r="F99" s="17">
        <f>IFERROR(INDEX(_compare_data!$B$2:$L$107,MATCH($B99,_compare_data!$A$2:$A$107,0),MATCH(ctl_solB&amp;" · Seg "&amp;ctl_segB,_compare_data!$B$1:$L$1,0)),"")</f>
        <v>0.63421000000000005</v>
      </c>
      <c r="H99" s="15">
        <f t="shared" si="12"/>
        <v>-3.8900000000000601E-3</v>
      </c>
      <c r="I99" s="17">
        <f t="shared" si="13"/>
        <v>0.97169733069914532</v>
      </c>
      <c r="K99" s="29" t="str">
        <f>IFERROR(
IF(
$E99 &gt;= MAX(INDEX('Seg Compare'!$G$95:$H$102,MATCH($C99,'Seg Compare'!$C$95:$C$102,0),)) - $F$4,
"High",
IF(
$E99 &lt;= MIN(INDEX('Seg Compare'!$G$95:$H$102,MATCH($C99,'Seg Compare'!$C$95:$C$102,0),)) + $F$4,
"Low","")
),
IF(
1 - $E99 &lt;= MIN(INDEX('Seg Compare'!$G$95:$H$102,MATCH($B99,'Seg Compare'!$B$95:$B$102,0),)) + $F$4,
"High",
IF(
1 - $E99 &gt;= MAX(INDEX('Seg Compare'!$G$95:$H$102,MATCH($B99,'Seg Compare'!$B$95:$B$102,0),)) - $F$4,
"Low", "")
)
)</f>
        <v>High</v>
      </c>
      <c r="M99" s="20" t="str">
        <f>VLOOKUP($B99,
'Seg Compare'!$B:$AL,
MATCH($M$11, 'Seg Compare'!$B$11:$AL$11, 0),
FALSE
)</f>
        <v>profile</v>
      </c>
      <c r="AD99">
        <f>IFERROR(INDEX(_compare_data!$B$110:$L$215,MATCH($B99,_compare_data!$A$110:$A$215,0),MATCH(ctl_solA&amp;" · Seg "&amp;ctl_segA,_compare_data!$B$109:$L$109,0)),0)</f>
        <v>376</v>
      </c>
      <c r="AE99">
        <f>IFERROR(INDEX(_compare_data!$B$110:$L$215,MATCH($B99,_compare_data!$A$110:$A$215,0),MATCH(ctl_solB&amp;" · Seg "&amp;ctl_segB,_compare_data!$B$109:$L$109,0)),0)</f>
        <v>380</v>
      </c>
    </row>
    <row r="100" spans="2:31" x14ac:dyDescent="0.2">
      <c r="B100" s="13" t="str">
        <f>INDEX(_detail_ordering!$A$95:$A$102,MATCH(6,_detail_ordering!$E$95:$E$102,0))</f>
        <v>LD07</v>
      </c>
      <c r="C100" s="12" t="str">
        <f>INDEX(_detail_ordering!$B$95:$B$102,MATCH(6,_detail_ordering!$E$95:$E$102,0))</f>
        <v>LD07 - Free initial consultation</v>
      </c>
      <c r="D100" t="s">
        <v>240</v>
      </c>
      <c r="E100" s="15">
        <f>IFERROR(INDEX(_compare_data!$B$2:$L$107,MATCH($B100,_compare_data!$A$2:$A$107,0),MATCH(ctl_solA&amp;" · Seg "&amp;ctl_segA,_compare_data!$B$1:$L$1,0)),"")</f>
        <v>0.72872000000000003</v>
      </c>
      <c r="F100" s="17">
        <f>IFERROR(INDEX(_compare_data!$B$2:$L$107,MATCH($B100,_compare_data!$A$2:$A$107,0),MATCH(ctl_solB&amp;" · Seg "&amp;ctl_segB,_compare_data!$B$1:$L$1,0)),"")</f>
        <v>0.73684000000000005</v>
      </c>
      <c r="H100" s="15">
        <f t="shared" si="12"/>
        <v>-8.1200000000000161E-3</v>
      </c>
      <c r="I100" s="17">
        <f t="shared" si="13"/>
        <v>0.86494729644923196</v>
      </c>
      <c r="K100" s="29" t="str">
        <f>IFERROR(
IF(
$E100 &gt;= MAX(INDEX('Seg Compare'!$G$95:$H$102,MATCH($C100,'Seg Compare'!$C$95:$C$102,0),)) - $F$4,
"High",
IF(
$E100 &lt;= MIN(INDEX('Seg Compare'!$G$95:$H$102,MATCH($C100,'Seg Compare'!$C$95:$C$102,0),)) + $F$4,
"Low","")
),
IF(
1 - $E100 &lt;= MIN(INDEX('Seg Compare'!$G$95:$H$102,MATCH($B100,'Seg Compare'!$B$95:$B$102,0),)) + $F$4,
"High",
IF(
1 - $E100 &gt;= MAX(INDEX('Seg Compare'!$G$95:$H$102,MATCH($B100,'Seg Compare'!$B$95:$B$102,0),)) - $F$4,
"Low", "")
)
)</f>
        <v>Low</v>
      </c>
      <c r="M100" s="20" t="str">
        <f>VLOOKUP($B100,
'Seg Compare'!$B:$AL,
MATCH($M$11, 'Seg Compare'!$B$11:$AL$11, 0),
FALSE
)</f>
        <v>profile</v>
      </c>
      <c r="AD100">
        <f>IFERROR(INDEX(_compare_data!$B$110:$L$215,MATCH($B100,_compare_data!$A$110:$A$215,0),MATCH(ctl_solA&amp;" · Seg "&amp;ctl_segA,_compare_data!$B$109:$L$109,0)),0)</f>
        <v>376</v>
      </c>
      <c r="AE100">
        <f>IFERROR(INDEX(_compare_data!$B$110:$L$215,MATCH($B100,_compare_data!$A$110:$A$215,0),MATCH(ctl_solB&amp;" · Seg "&amp;ctl_segB,_compare_data!$B$109:$L$109,0)),0)</f>
        <v>380</v>
      </c>
    </row>
    <row r="101" spans="2:31" x14ac:dyDescent="0.2">
      <c r="B101" s="13" t="str">
        <f>INDEX(_detail_ordering!$A$95:$A$102,MATCH(7,_detail_ordering!$E$95:$E$102,0))</f>
        <v>LD05</v>
      </c>
      <c r="C101" s="12" t="str">
        <f>INDEX(_detail_ordering!$B$95:$B$102,MATCH(7,_detail_ordering!$E$95:$E$102,0))</f>
        <v>LD05 - Local presence (nearby office)</v>
      </c>
      <c r="D101" t="s">
        <v>240</v>
      </c>
      <c r="E101" s="15">
        <f>IFERROR(INDEX(_compare_data!$B$2:$L$107,MATCH($B101,_compare_data!$A$2:$A$107,0),MATCH(ctl_solA&amp;" · Seg "&amp;ctl_segA,_compare_data!$B$1:$L$1,0)),"")</f>
        <v>0.47339999999999999</v>
      </c>
      <c r="F101" s="17">
        <f>IFERROR(INDEX(_compare_data!$B$2:$L$107,MATCH($B101,_compare_data!$A$2:$A$107,0),MATCH(ctl_solB&amp;" · Seg "&amp;ctl_segB,_compare_data!$B$1:$L$1,0)),"")</f>
        <v>0.48158000000000001</v>
      </c>
      <c r="H101" s="15">
        <f t="shared" si="12"/>
        <v>-8.1800000000000206E-3</v>
      </c>
      <c r="I101" s="17">
        <f t="shared" si="13"/>
        <v>0.87893179246662156</v>
      </c>
      <c r="K101" s="29" t="str">
        <f>IFERROR(
IF(
$E101 &gt;= MAX(INDEX('Seg Compare'!$G$95:$H$102,MATCH($C101,'Seg Compare'!$C$95:$C$102,0),)) - $F$4,
"High",
IF(
$E101 &lt;= MIN(INDEX('Seg Compare'!$G$95:$H$102,MATCH($C101,'Seg Compare'!$C$95:$C$102,0),)) + $F$4,
"Low","")
),
IF(
1 - $E101 &lt;= MIN(INDEX('Seg Compare'!$G$95:$H$102,MATCH($B101,'Seg Compare'!$B$95:$B$102,0),)) + $F$4,
"High",
IF(
1 - $E101 &gt;= MAX(INDEX('Seg Compare'!$G$95:$H$102,MATCH($B101,'Seg Compare'!$B$95:$B$102,0),)) - $F$4,
"Low", "")
)
)</f>
        <v>Low</v>
      </c>
      <c r="M101" s="20" t="str">
        <f>VLOOKUP($B101,
'Seg Compare'!$B:$AL,
MATCH($M$11, 'Seg Compare'!$B$11:$AL$11, 0),
FALSE
)</f>
        <v>profile</v>
      </c>
      <c r="AD101">
        <f>IFERROR(INDEX(_compare_data!$B$110:$L$215,MATCH($B101,_compare_data!$A$110:$A$215,0),MATCH(ctl_solA&amp;" · Seg "&amp;ctl_segA,_compare_data!$B$109:$L$109,0)),0)</f>
        <v>376</v>
      </c>
      <c r="AE101">
        <f>IFERROR(INDEX(_compare_data!$B$110:$L$215,MATCH($B101,_compare_data!$A$110:$A$215,0),MATCH(ctl_solB&amp;" · Seg "&amp;ctl_segB,_compare_data!$B$109:$L$109,0)),0)</f>
        <v>380</v>
      </c>
    </row>
    <row r="102" spans="2:31" x14ac:dyDescent="0.2">
      <c r="B102" s="3" t="str">
        <f>INDEX(_detail_ordering!$A$95:$A$102,MATCH(8,_detail_ordering!$E$95:$E$102,0))</f>
        <v>LD08</v>
      </c>
      <c r="C102" s="2" t="str">
        <f>INDEX(_detail_ordering!$B$95:$B$102,MATCH(8,_detail_ordering!$E$95:$E$102,0))</f>
        <v>LD08 - Personal connection / chemistry</v>
      </c>
      <c r="D102" t="s">
        <v>240</v>
      </c>
      <c r="E102" s="5">
        <f>IFERROR(INDEX(_compare_data!$B$2:$L$107,MATCH($B102,_compare_data!$A$2:$A$107,0),MATCH(ctl_solA&amp;" · Seg "&amp;ctl_segA,_compare_data!$B$1:$L$1,0)),"")</f>
        <v>0.58245000000000002</v>
      </c>
      <c r="F102" s="7">
        <f>IFERROR(INDEX(_compare_data!$B$2:$L$107,MATCH($B102,_compare_data!$A$2:$A$107,0),MATCH(ctl_solB&amp;" · Seg "&amp;ctl_segB,_compare_data!$B$1:$L$1,0)),"")</f>
        <v>0.59211000000000003</v>
      </c>
      <c r="H102" s="5">
        <f t="shared" si="12"/>
        <v>-9.6600000000000019E-3</v>
      </c>
      <c r="I102" s="7">
        <f t="shared" si="13"/>
        <v>0.84471103494285593</v>
      </c>
      <c r="K102" s="29" t="str">
        <f>IFERROR(
IF(
$E102 &gt;= MAX(INDEX('Seg Compare'!$G$95:$H$102,MATCH($C102,'Seg Compare'!$C$95:$C$102,0),)) - $F$4,
"High",
IF(
$E102 &lt;= MIN(INDEX('Seg Compare'!$G$95:$H$102,MATCH($C102,'Seg Compare'!$C$95:$C$102,0),)) + $F$4,
"Low","")
),
IF(
1 - $E102 &lt;= MIN(INDEX('Seg Compare'!$G$95:$H$102,MATCH($B102,'Seg Compare'!$B$95:$B$102,0),)) + $F$4,
"High",
IF(
1 - $E102 &gt;= MAX(INDEX('Seg Compare'!$G$95:$H$102,MATCH($B102,'Seg Compare'!$B$95:$B$102,0),)) - $F$4,
"Low", "")
)
)</f>
        <v>Low</v>
      </c>
      <c r="M102" s="4" t="str">
        <f>VLOOKUP($B102,
'Seg Compare'!$B:$AL,
MATCH($M$11, 'Seg Compare'!$B$11:$AL$11, 0),
FALSE
)</f>
        <v>profile</v>
      </c>
      <c r="AD102">
        <f>IFERROR(INDEX(_compare_data!$B$110:$L$215,MATCH($B102,_compare_data!$A$110:$A$215,0),MATCH(ctl_solA&amp;" · Seg "&amp;ctl_segA,_compare_data!$B$109:$L$109,0)),0)</f>
        <v>376</v>
      </c>
      <c r="AE102">
        <f>IFERROR(INDEX(_compare_data!$B$110:$L$215,MATCH($B102,_compare_data!$A$110:$A$215,0),MATCH(ctl_solB&amp;" · Seg "&amp;ctl_segB,_compare_data!$B$109:$L$109,0)),0)</f>
        <v>380</v>
      </c>
    </row>
    <row r="103" spans="2:31" x14ac:dyDescent="0.2"/>
    <row r="104" spans="2:31" x14ac:dyDescent="0.2"/>
    <row r="105" spans="2:31" x14ac:dyDescent="0.2">
      <c r="C105" s="26" t="s">
        <v>144</v>
      </c>
    </row>
    <row r="106" spans="2:31" x14ac:dyDescent="0.2">
      <c r="B106" s="11" t="str">
        <f>INDEX(_detail_ordering!$A$106:$A$112,MATCH(1,_detail_ordering!$E$106:$E$112,0))</f>
        <v>IN03</v>
      </c>
      <c r="C106" s="10" t="str">
        <f>INDEX(_detail_ordering!$B$106:$B$112,MATCH(1,_detail_ordering!$E$106:$E$112,0))</f>
        <v>IN03 - TV ads</v>
      </c>
      <c r="D106" t="s">
        <v>240</v>
      </c>
      <c r="E106" s="14">
        <f>IFERROR(INDEX(_compare_data!$B$2:$L$107,MATCH($B106,_compare_data!$A$2:$A$107,0),MATCH(ctl_solA&amp;" · Seg "&amp;ctl_segA,_compare_data!$B$1:$L$1,0)),"")</f>
        <v>0.42553000000000002</v>
      </c>
      <c r="F106" s="16">
        <f>IFERROR(INDEX(_compare_data!$B$2:$L$107,MATCH($B106,_compare_data!$A$2:$A$107,0),MATCH(ctl_solB&amp;" · Seg "&amp;ctl_segB,_compare_data!$B$1:$L$1,0)),"")</f>
        <v>0.41842000000000001</v>
      </c>
      <c r="H106" s="14">
        <f t="shared" ref="H106:H112" si="14">IFERROR($E106-$F106,"")</f>
        <v>7.1100000000000052E-3</v>
      </c>
      <c r="I106" s="16">
        <f t="shared" ref="I106:I112" si="15">IFERROR(CHIDIST((AD106+AE106)*MAX(ABS((E106*AD106)*((1-F106)*AE106)-((1-E106)*AD106)*(F106*AE106))-(AD106+AE106)/2,0)^2/(AD106*AE106*(E106*AD106+F106*AE106)*((1-E106)*AD106+(1-F106)*AE106)),1),1)</f>
        <v>0.90109927233790443</v>
      </c>
      <c r="K106" s="29" t="str">
        <f>IFERROR(
IF(
$E106 &gt;= MAX(INDEX('Seg Compare'!$G$106:$H$112,MATCH($C106,'Seg Compare'!$C$106:$C$112,0),)) - $F$4,
"High",
IF(
$E106 &lt;= MIN(INDEX('Seg Compare'!$G$106:$H$112,MATCH($C106,'Seg Compare'!$C$106:$C$112,0),)) + $F$4,
"Low","")
),
IF(
1 - $E106 &lt;= MIN(INDEX('Seg Compare'!$G$106:$H$112,MATCH($B106,'Seg Compare'!$B$106:$B$112,0),)) + $F$4,
"High",
IF(
1 - $E106 &gt;= MAX(INDEX('Seg Compare'!$G$106:$H$112,MATCH($B106,'Seg Compare'!$B$106:$B$112,0),)) - $F$4,
"Low", "")
)
)</f>
        <v>High</v>
      </c>
      <c r="M106" s="19" t="str">
        <f>VLOOKUP($B106,
'Seg Compare'!$B:$AL,
MATCH($M$11, 'Seg Compare'!$B$11:$AL$11, 0),
FALSE
)</f>
        <v>profile</v>
      </c>
      <c r="AD106">
        <f>IFERROR(INDEX(_compare_data!$B$110:$L$215,MATCH($B106,_compare_data!$A$110:$A$215,0),MATCH(ctl_solA&amp;" · Seg "&amp;ctl_segA,_compare_data!$B$109:$L$109,0)),0)</f>
        <v>376</v>
      </c>
      <c r="AE106">
        <f>IFERROR(INDEX(_compare_data!$B$110:$L$215,MATCH($B106,_compare_data!$A$110:$A$215,0),MATCH(ctl_solB&amp;" · Seg "&amp;ctl_segB,_compare_data!$B$109:$L$109,0)),0)</f>
        <v>380</v>
      </c>
    </row>
    <row r="107" spans="2:31" x14ac:dyDescent="0.2">
      <c r="B107" s="13" t="str">
        <f>INDEX(_detail_ordering!$A$106:$A$112,MATCH(2,_detail_ordering!$E$106:$E$112,0))</f>
        <v>IN07</v>
      </c>
      <c r="C107" s="12" t="str">
        <f>INDEX(_detail_ordering!$B$106:$B$112,MATCH(2,_detail_ordering!$E$106:$E$112,0))</f>
        <v>IN07 - Attorney directory (Avvo, Justia, Martindale)</v>
      </c>
      <c r="D107" t="s">
        <v>240</v>
      </c>
      <c r="E107" s="15">
        <f>IFERROR(INDEX(_compare_data!$B$2:$L$107,MATCH($B107,_compare_data!$A$2:$A$107,0),MATCH(ctl_solA&amp;" · Seg "&amp;ctl_segA,_compare_data!$B$1:$L$1,0)),"")</f>
        <v>0.35904000000000003</v>
      </c>
      <c r="F107" s="17">
        <f>IFERROR(INDEX(_compare_data!$B$2:$L$107,MATCH($B107,_compare_data!$A$2:$A$107,0),MATCH(ctl_solB&amp;" · Seg "&amp;ctl_segB,_compare_data!$B$1:$L$1,0)),"")</f>
        <v>0.35526000000000002</v>
      </c>
      <c r="H107" s="15">
        <f t="shared" si="14"/>
        <v>3.7800000000000056E-3</v>
      </c>
      <c r="I107" s="17">
        <f t="shared" si="15"/>
        <v>0.97403514530753044</v>
      </c>
      <c r="K107" s="29" t="str">
        <f>IFERROR(
IF(
$E107 &gt;= MAX(INDEX('Seg Compare'!$G$106:$H$112,MATCH($C107,'Seg Compare'!$C$106:$C$112,0),)) - $F$4,
"High",
IF(
$E107 &lt;= MIN(INDEX('Seg Compare'!$G$106:$H$112,MATCH($C107,'Seg Compare'!$C$106:$C$112,0),)) + $F$4,
"Low","")
),
IF(
1 - $E107 &lt;= MIN(INDEX('Seg Compare'!$G$106:$H$112,MATCH($B107,'Seg Compare'!$B$106:$B$112,0),)) + $F$4,
"High",
IF(
1 - $E107 &gt;= MAX(INDEX('Seg Compare'!$G$106:$H$112,MATCH($B107,'Seg Compare'!$B$106:$B$112,0),)) - $F$4,
"Low", "")
)
)</f>
        <v>High</v>
      </c>
      <c r="M107" s="20" t="str">
        <f>VLOOKUP($B107,
'Seg Compare'!$B:$AL,
MATCH($M$11, 'Seg Compare'!$B$11:$AL$11, 0),
FALSE
)</f>
        <v>profile</v>
      </c>
      <c r="AD107">
        <f>IFERROR(INDEX(_compare_data!$B$110:$L$215,MATCH($B107,_compare_data!$A$110:$A$215,0),MATCH(ctl_solA&amp;" · Seg "&amp;ctl_segA,_compare_data!$B$109:$L$109,0)),0)</f>
        <v>376</v>
      </c>
      <c r="AE107">
        <f>IFERROR(INDEX(_compare_data!$B$110:$L$215,MATCH($B107,_compare_data!$A$110:$A$215,0),MATCH(ctl_solB&amp;" · Seg "&amp;ctl_segB,_compare_data!$B$109:$L$109,0)),0)</f>
        <v>380</v>
      </c>
    </row>
    <row r="108" spans="2:31" x14ac:dyDescent="0.2">
      <c r="B108" s="13" t="str">
        <f>INDEX(_detail_ordering!$A$106:$A$112,MATCH(3,_detail_ordering!$E$106:$E$112,0))</f>
        <v>IN04</v>
      </c>
      <c r="C108" s="12" t="str">
        <f>INDEX(_detail_ordering!$B$106:$B$112,MATCH(3,_detail_ordering!$E$106:$E$112,0))</f>
        <v>IN04 - Radio ads</v>
      </c>
      <c r="D108" t="s">
        <v>240</v>
      </c>
      <c r="E108" s="15">
        <f>IFERROR(INDEX(_compare_data!$B$2:$L$107,MATCH($B108,_compare_data!$A$2:$A$107,0),MATCH(ctl_solA&amp;" · Seg "&amp;ctl_segA,_compare_data!$B$1:$L$1,0)),"")</f>
        <v>0.23404</v>
      </c>
      <c r="F108" s="17">
        <f>IFERROR(INDEX(_compare_data!$B$2:$L$107,MATCH($B108,_compare_data!$A$2:$A$107,0),MATCH(ctl_solB&amp;" · Seg "&amp;ctl_segB,_compare_data!$B$1:$L$1,0)),"")</f>
        <v>0.23158000000000001</v>
      </c>
      <c r="H108" s="15">
        <f t="shared" si="14"/>
        <v>2.45999999999999E-3</v>
      </c>
      <c r="I108" s="17">
        <f t="shared" si="15"/>
        <v>1</v>
      </c>
      <c r="K108" s="29" t="str">
        <f>IFERROR(
IF(
$E108 &gt;= MAX(INDEX('Seg Compare'!$G$106:$H$112,MATCH($C108,'Seg Compare'!$C$106:$C$112,0),)) - $F$4,
"High",
IF(
$E108 &lt;= MIN(INDEX('Seg Compare'!$G$106:$H$112,MATCH($C108,'Seg Compare'!$C$106:$C$112,0),)) + $F$4,
"Low","")
),
IF(
1 - $E108 &lt;= MIN(INDEX('Seg Compare'!$G$106:$H$112,MATCH($B108,'Seg Compare'!$B$106:$B$112,0),)) + $F$4,
"High",
IF(
1 - $E108 &gt;= MAX(INDEX('Seg Compare'!$G$106:$H$112,MATCH($B108,'Seg Compare'!$B$106:$B$112,0),)) - $F$4,
"Low", "")
)
)</f>
        <v>High</v>
      </c>
      <c r="M108" s="20" t="str">
        <f>VLOOKUP($B108,
'Seg Compare'!$B:$AL,
MATCH($M$11, 'Seg Compare'!$B$11:$AL$11, 0),
FALSE
)</f>
        <v>profile</v>
      </c>
      <c r="AD108">
        <f>IFERROR(INDEX(_compare_data!$B$110:$L$215,MATCH($B108,_compare_data!$A$110:$A$215,0),MATCH(ctl_solA&amp;" · Seg "&amp;ctl_segA,_compare_data!$B$109:$L$109,0)),0)</f>
        <v>376</v>
      </c>
      <c r="AE108">
        <f>IFERROR(INDEX(_compare_data!$B$110:$L$215,MATCH($B108,_compare_data!$A$110:$A$215,0),MATCH(ctl_solB&amp;" · Seg "&amp;ctl_segB,_compare_data!$B$109:$L$109,0)),0)</f>
        <v>380</v>
      </c>
    </row>
    <row r="109" spans="2:31" x14ac:dyDescent="0.2">
      <c r="B109" s="13" t="str">
        <f>INDEX(_detail_ordering!$A$106:$A$112,MATCH(4,_detail_ordering!$E$106:$E$112,0))</f>
        <v>IN06</v>
      </c>
      <c r="C109" s="12" t="str">
        <f>INDEX(_detail_ordering!$B$106:$B$112,MATCH(4,_detail_ordering!$E$106:$E$112,0))</f>
        <v>IN06 - Online reviews (Yelp, Google reviews)</v>
      </c>
      <c r="D109" t="s">
        <v>240</v>
      </c>
      <c r="E109" s="15">
        <f>IFERROR(INDEX(_compare_data!$B$2:$L$107,MATCH($B109,_compare_data!$A$2:$A$107,0),MATCH(ctl_solA&amp;" · Seg "&amp;ctl_segA,_compare_data!$B$1:$L$1,0)),"")</f>
        <v>0.54254999999999998</v>
      </c>
      <c r="F109" s="17">
        <f>IFERROR(INDEX(_compare_data!$B$2:$L$107,MATCH($B109,_compare_data!$A$2:$A$107,0),MATCH(ctl_solB&amp;" · Seg "&amp;ctl_segB,_compare_data!$B$1:$L$1,0)),"")</f>
        <v>0.54474</v>
      </c>
      <c r="H109" s="15">
        <f t="shared" si="14"/>
        <v>-2.1900000000000253E-3</v>
      </c>
      <c r="I109" s="17">
        <f t="shared" si="15"/>
        <v>1</v>
      </c>
      <c r="K109" s="29" t="str">
        <f>IFERROR(
IF(
$E109 &gt;= MAX(INDEX('Seg Compare'!$G$106:$H$112,MATCH($C109,'Seg Compare'!$C$106:$C$112,0),)) - $F$4,
"High",
IF(
$E109 &lt;= MIN(INDEX('Seg Compare'!$G$106:$H$112,MATCH($C109,'Seg Compare'!$C$106:$C$112,0),)) + $F$4,
"Low","")
),
IF(
1 - $E109 &lt;= MIN(INDEX('Seg Compare'!$G$106:$H$112,MATCH($B109,'Seg Compare'!$B$106:$B$112,0),)) + $F$4,
"High",
IF(
1 - $E109 &gt;= MAX(INDEX('Seg Compare'!$G$106:$H$112,MATCH($B109,'Seg Compare'!$B$106:$B$112,0),)) - $F$4,
"Low", "")
)
)</f>
        <v>High</v>
      </c>
      <c r="M109" s="20" t="str">
        <f>VLOOKUP($B109,
'Seg Compare'!$B:$AL,
MATCH($M$11, 'Seg Compare'!$B$11:$AL$11, 0),
FALSE
)</f>
        <v>profile</v>
      </c>
      <c r="AD109">
        <f>IFERROR(INDEX(_compare_data!$B$110:$L$215,MATCH($B109,_compare_data!$A$110:$A$215,0),MATCH(ctl_solA&amp;" · Seg "&amp;ctl_segA,_compare_data!$B$109:$L$109,0)),0)</f>
        <v>376</v>
      </c>
      <c r="AE109">
        <f>IFERROR(INDEX(_compare_data!$B$110:$L$215,MATCH($B109,_compare_data!$A$110:$A$215,0),MATCH(ctl_solB&amp;" · Seg "&amp;ctl_segB,_compare_data!$B$109:$L$109,0)),0)</f>
        <v>380</v>
      </c>
    </row>
    <row r="110" spans="2:31" x14ac:dyDescent="0.2">
      <c r="B110" s="13" t="str">
        <f>INDEX(_detail_ordering!$A$106:$A$112,MATCH(5,_detail_ordering!$E$106:$E$112,0))</f>
        <v>IN05</v>
      </c>
      <c r="C110" s="12" t="str">
        <f>INDEX(_detail_ordering!$B$106:$B$112,MATCH(5,_detail_ordering!$E$106:$E$112,0))</f>
        <v>IN05 - Billboards</v>
      </c>
      <c r="D110" t="s">
        <v>240</v>
      </c>
      <c r="E110" s="15">
        <f>IFERROR(INDEX(_compare_data!$B$2:$L$107,MATCH($B110,_compare_data!$A$2:$A$107,0),MATCH(ctl_solA&amp;" · Seg "&amp;ctl_segA,_compare_data!$B$1:$L$1,0)),"")</f>
        <v>0.23138</v>
      </c>
      <c r="F110" s="17">
        <f>IFERROR(INDEX(_compare_data!$B$2:$L$107,MATCH($B110,_compare_data!$A$2:$A$107,0),MATCH(ctl_solB&amp;" · Seg "&amp;ctl_segB,_compare_data!$B$1:$L$1,0)),"")</f>
        <v>0.23683999999999999</v>
      </c>
      <c r="H110" s="15">
        <f t="shared" si="14"/>
        <v>-5.4599999999999926E-3</v>
      </c>
      <c r="I110" s="17">
        <f t="shared" si="15"/>
        <v>0.92719723941700938</v>
      </c>
      <c r="K110" s="29" t="str">
        <f>IFERROR(
IF(
$E110 &gt;= MAX(INDEX('Seg Compare'!$G$106:$H$112,MATCH($C110,'Seg Compare'!$C$106:$C$112,0),)) - $F$4,
"High",
IF(
$E110 &lt;= MIN(INDEX('Seg Compare'!$G$106:$H$112,MATCH($C110,'Seg Compare'!$C$106:$C$112,0),)) + $F$4,
"Low","")
),
IF(
1 - $E110 &lt;= MIN(INDEX('Seg Compare'!$G$106:$H$112,MATCH($B110,'Seg Compare'!$B$106:$B$112,0),)) + $F$4,
"High",
IF(
1 - $E110 &gt;= MAX(INDEX('Seg Compare'!$G$106:$H$112,MATCH($B110,'Seg Compare'!$B$106:$B$112,0),)) - $F$4,
"Low", "")
)
)</f>
        <v>Low</v>
      </c>
      <c r="M110" s="20" t="str">
        <f>VLOOKUP($B110,
'Seg Compare'!$B:$AL,
MATCH($M$11, 'Seg Compare'!$B$11:$AL$11, 0),
FALSE
)</f>
        <v>profile</v>
      </c>
      <c r="AD110">
        <f>IFERROR(INDEX(_compare_data!$B$110:$L$215,MATCH($B110,_compare_data!$A$110:$A$215,0),MATCH(ctl_solA&amp;" · Seg "&amp;ctl_segA,_compare_data!$B$109:$L$109,0)),0)</f>
        <v>376</v>
      </c>
      <c r="AE110">
        <f>IFERROR(INDEX(_compare_data!$B$110:$L$215,MATCH($B110,_compare_data!$A$110:$A$215,0),MATCH(ctl_solB&amp;" · Seg "&amp;ctl_segB,_compare_data!$B$109:$L$109,0)),0)</f>
        <v>380</v>
      </c>
    </row>
    <row r="111" spans="2:31" x14ac:dyDescent="0.2">
      <c r="B111" s="13" t="str">
        <f>INDEX(_detail_ordering!$A$106:$A$112,MATCH(6,_detail_ordering!$E$106:$E$112,0))</f>
        <v>IN01</v>
      </c>
      <c r="C111" s="12" t="str">
        <f>INDEX(_detail_ordering!$B$106:$B$112,MATCH(6,_detail_ordering!$E$106:$E$112,0))</f>
        <v>IN01 - Google search</v>
      </c>
      <c r="D111" t="s">
        <v>240</v>
      </c>
      <c r="E111" s="15">
        <f>IFERROR(INDEX(_compare_data!$B$2:$L$107,MATCH($B111,_compare_data!$A$2:$A$107,0),MATCH(ctl_solA&amp;" · Seg "&amp;ctl_segA,_compare_data!$B$1:$L$1,0)),"")</f>
        <v>0.64627999999999997</v>
      </c>
      <c r="F111" s="17">
        <f>IFERROR(INDEX(_compare_data!$B$2:$L$107,MATCH($B111,_compare_data!$A$2:$A$107,0),MATCH(ctl_solB&amp;" · Seg "&amp;ctl_segB,_compare_data!$B$1:$L$1,0)),"")</f>
        <v>0.65263000000000004</v>
      </c>
      <c r="H111" s="15">
        <f t="shared" si="14"/>
        <v>-6.3500000000000778E-3</v>
      </c>
      <c r="I111" s="17">
        <f t="shared" si="15"/>
        <v>0.9149998111107599</v>
      </c>
      <c r="K111" s="29" t="str">
        <f>IFERROR(
IF(
$E111 &gt;= MAX(INDEX('Seg Compare'!$G$106:$H$112,MATCH($C111,'Seg Compare'!$C$106:$C$112,0),)) - $F$4,
"High",
IF(
$E111 &lt;= MIN(INDEX('Seg Compare'!$G$106:$H$112,MATCH($C111,'Seg Compare'!$C$106:$C$112,0),)) + $F$4,
"Low","")
),
IF(
1 - $E111 &lt;= MIN(INDEX('Seg Compare'!$G$106:$H$112,MATCH($B111,'Seg Compare'!$B$106:$B$112,0),)) + $F$4,
"High",
IF(
1 - $E111 &gt;= MAX(INDEX('Seg Compare'!$G$106:$H$112,MATCH($B111,'Seg Compare'!$B$106:$B$112,0),)) - $F$4,
"Low", "")
)
)</f>
        <v>Low</v>
      </c>
      <c r="M111" s="20" t="str">
        <f>VLOOKUP($B111,
'Seg Compare'!$B:$AL,
MATCH($M$11, 'Seg Compare'!$B$11:$AL$11, 0),
FALSE
)</f>
        <v>profile</v>
      </c>
      <c r="AD111">
        <f>IFERROR(INDEX(_compare_data!$B$110:$L$215,MATCH($B111,_compare_data!$A$110:$A$215,0),MATCH(ctl_solA&amp;" · Seg "&amp;ctl_segA,_compare_data!$B$109:$L$109,0)),0)</f>
        <v>376</v>
      </c>
      <c r="AE111">
        <f>IFERROR(INDEX(_compare_data!$B$110:$L$215,MATCH($B111,_compare_data!$A$110:$A$215,0),MATCH(ctl_solB&amp;" · Seg "&amp;ctl_segB,_compare_data!$B$109:$L$109,0)),0)</f>
        <v>380</v>
      </c>
    </row>
    <row r="112" spans="2:31" x14ac:dyDescent="0.2">
      <c r="B112" s="3" t="str">
        <f>INDEX(_detail_ordering!$A$106:$A$112,MATCH(7,_detail_ordering!$E$106:$E$112,0))</f>
        <v>IN02</v>
      </c>
      <c r="C112" s="2" t="str">
        <f>INDEX(_detail_ordering!$B$106:$B$112,MATCH(7,_detail_ordering!$E$106:$E$112,0))</f>
        <v>IN02 - Friend or family referral</v>
      </c>
      <c r="D112" t="s">
        <v>240</v>
      </c>
      <c r="E112" s="5">
        <f>IFERROR(INDEX(_compare_data!$B$2:$L$107,MATCH($B112,_compare_data!$A$2:$A$107,0),MATCH(ctl_solA&amp;" · Seg "&amp;ctl_segA,_compare_data!$B$1:$L$1,0)),"")</f>
        <v>0.52925999999999995</v>
      </c>
      <c r="F112" s="7">
        <f>IFERROR(INDEX(_compare_data!$B$2:$L$107,MATCH($B112,_compare_data!$A$2:$A$107,0),MATCH(ctl_solB&amp;" · Seg "&amp;ctl_segB,_compare_data!$B$1:$L$1,0)),"")</f>
        <v>0.53683999999999998</v>
      </c>
      <c r="H112" s="5">
        <f t="shared" si="14"/>
        <v>-7.5800000000000312E-3</v>
      </c>
      <c r="I112" s="7">
        <f t="shared" si="15"/>
        <v>0.89184496736932584</v>
      </c>
      <c r="K112" s="29" t="str">
        <f>IFERROR(
IF(
$E112 &gt;= MAX(INDEX('Seg Compare'!$G$106:$H$112,MATCH($C112,'Seg Compare'!$C$106:$C$112,0),)) - $F$4,
"High",
IF(
$E112 &lt;= MIN(INDEX('Seg Compare'!$G$106:$H$112,MATCH($C112,'Seg Compare'!$C$106:$C$112,0),)) + $F$4,
"Low","")
),
IF(
1 - $E112 &lt;= MIN(INDEX('Seg Compare'!$G$106:$H$112,MATCH($B112,'Seg Compare'!$B$106:$B$112,0),)) + $F$4,
"High",
IF(
1 - $E112 &gt;= MAX(INDEX('Seg Compare'!$G$106:$H$112,MATCH($B112,'Seg Compare'!$B$106:$B$112,0),)) - $F$4,
"Low", "")
)
)</f>
        <v>Low</v>
      </c>
      <c r="M112" s="4" t="str">
        <f>VLOOKUP($B112,
'Seg Compare'!$B:$AL,
MATCH($M$11, 'Seg Compare'!$B$11:$AL$11, 0),
FALSE
)</f>
        <v>profile</v>
      </c>
      <c r="AD112">
        <f>IFERROR(INDEX(_compare_data!$B$110:$L$215,MATCH($B112,_compare_data!$A$110:$A$215,0),MATCH(ctl_solA&amp;" · Seg "&amp;ctl_segA,_compare_data!$B$109:$L$109,0)),0)</f>
        <v>376</v>
      </c>
      <c r="AE112">
        <f>IFERROR(INDEX(_compare_data!$B$110:$L$215,MATCH($B112,_compare_data!$A$110:$A$215,0),MATCH(ctl_solB&amp;" · Seg "&amp;ctl_segB,_compare_data!$B$109:$L$109,0)),0)</f>
        <v>380</v>
      </c>
    </row>
    <row r="113" spans="2:31" x14ac:dyDescent="0.2"/>
    <row r="114" spans="2:31" x14ac:dyDescent="0.2"/>
    <row r="115" spans="2:31" x14ac:dyDescent="0.2">
      <c r="C115" s="26" t="s">
        <v>159</v>
      </c>
    </row>
    <row r="116" spans="2:31" x14ac:dyDescent="0.2">
      <c r="B116" s="11" t="str">
        <f>INDEX(_detail_ordering!$A$116:$A$122,MATCH(1,_detail_ordering!$E$116:$E$122,0))</f>
        <v>CB05</v>
      </c>
      <c r="C116" s="10" t="str">
        <f>INDEX(_detail_ordering!$B$116:$B$122,MATCH(1,_detail_ordering!$E$116:$E$122,0))</f>
        <v>CB05 - Worried about embarrassment / loss of privacy</v>
      </c>
      <c r="D116" t="s">
        <v>240</v>
      </c>
      <c r="E116" s="14">
        <f>IFERROR(INDEX(_compare_data!$B$2:$L$107,MATCH($B116,_compare_data!$A$2:$A$107,0),MATCH(ctl_solA&amp;" · Seg "&amp;ctl_segA,_compare_data!$B$1:$L$1,0)),"")</f>
        <v>9.0429999999999996E-2</v>
      </c>
      <c r="F116" s="16">
        <f>IFERROR(INDEX(_compare_data!$B$2:$L$107,MATCH($B116,_compare_data!$A$2:$A$107,0),MATCH(ctl_solB&amp;" · Seg "&amp;ctl_segB,_compare_data!$B$1:$L$1,0)),"")</f>
        <v>8.9469999999999994E-2</v>
      </c>
      <c r="H116" s="14">
        <f t="shared" ref="H116:H122" si="16">IFERROR($E116-$F116,"")</f>
        <v>9.6000000000000252E-4</v>
      </c>
      <c r="I116" s="16">
        <f t="shared" ref="I116:I122" si="17">IFERROR(CHIDIST((AD116+AE116)*MAX(ABS((E116*AD116)*((1-F116)*AE116)-((1-E116)*AD116)*(F116*AE116))-(AD116+AE116)/2,0)^2/(AD116*AE116*(E116*AD116+F116*AE116)*((1-E116)*AD116+(1-F116)*AE116)),1),1)</f>
        <v>1</v>
      </c>
      <c r="K116" s="29" t="str">
        <f>IFERROR(
IF(
$E116 &gt;= MAX(INDEX('Seg Compare'!$G$116:$H$122,MATCH($C116,'Seg Compare'!$C$116:$C$122,0),)) - $F$4,
"High",
IF(
$E116 &lt;= MIN(INDEX('Seg Compare'!$G$116:$H$122,MATCH($C116,'Seg Compare'!$C$116:$C$122,0),)) + $F$4,
"Low","")
),
IF(
1 - $E116 &lt;= MIN(INDEX('Seg Compare'!$G$116:$H$122,MATCH($B116,'Seg Compare'!$B$116:$B$122,0),)) + $F$4,
"High",
IF(
1 - $E116 &gt;= MAX(INDEX('Seg Compare'!$G$116:$H$122,MATCH($B116,'Seg Compare'!$B$116:$B$122,0),)) - $F$4,
"Low", "")
)
)</f>
        <v>High</v>
      </c>
      <c r="M116" s="19" t="str">
        <f>VLOOKUP($B116,
'Seg Compare'!$B:$AL,
MATCH($M$11, 'Seg Compare'!$B$11:$AL$11, 0),
FALSE
)</f>
        <v>profile</v>
      </c>
      <c r="AD116">
        <f>IFERROR(INDEX(_compare_data!$B$110:$L$215,MATCH($B116,_compare_data!$A$110:$A$215,0),MATCH(ctl_solA&amp;" · Seg "&amp;ctl_segA,_compare_data!$B$109:$L$109,0)),0)</f>
        <v>376</v>
      </c>
      <c r="AE116">
        <f>IFERROR(INDEX(_compare_data!$B$110:$L$215,MATCH($B116,_compare_data!$A$110:$A$215,0),MATCH(ctl_solB&amp;" · Seg "&amp;ctl_segB,_compare_data!$B$109:$L$109,0)),0)</f>
        <v>380</v>
      </c>
    </row>
    <row r="117" spans="2:31" x14ac:dyDescent="0.2">
      <c r="B117" s="13" t="str">
        <f>INDEX(_detail_ordering!$A$116:$A$122,MATCH(2,_detail_ordering!$E$116:$E$122,0))</f>
        <v>CB06</v>
      </c>
      <c r="C117" s="12" t="str">
        <f>INDEX(_detail_ordering!$B$116:$B$122,MATCH(2,_detail_ordering!$E$116:$E$122,0))</f>
        <v>CB06 - Worried about whether lawyers can be trusted</v>
      </c>
      <c r="D117" t="s">
        <v>240</v>
      </c>
      <c r="E117" s="15">
        <f>IFERROR(INDEX(_compare_data!$B$2:$L$107,MATCH($B117,_compare_data!$A$2:$A$107,0),MATCH(ctl_solA&amp;" · Seg "&amp;ctl_segA,_compare_data!$B$1:$L$1,0)),"")</f>
        <v>0.18883</v>
      </c>
      <c r="F117" s="17">
        <f>IFERROR(INDEX(_compare_data!$B$2:$L$107,MATCH($B117,_compare_data!$A$2:$A$107,0),MATCH(ctl_solB&amp;" · Seg "&amp;ctl_segB,_compare_data!$B$1:$L$1,0)),"")</f>
        <v>0.20263</v>
      </c>
      <c r="H117" s="15">
        <f t="shared" si="16"/>
        <v>-1.3800000000000007E-2</v>
      </c>
      <c r="I117" s="17">
        <f t="shared" si="17"/>
        <v>0.69915132968500993</v>
      </c>
      <c r="K117" s="29" t="str">
        <f>IFERROR(
IF(
$E117 &gt;= MAX(INDEX('Seg Compare'!$G$116:$H$122,MATCH($C117,'Seg Compare'!$C$116:$C$122,0),)) - $F$4,
"High",
IF(
$E117 &lt;= MIN(INDEX('Seg Compare'!$G$116:$H$122,MATCH($C117,'Seg Compare'!$C$116:$C$122,0),)) + $F$4,
"Low","")
),
IF(
1 - $E117 &lt;= MIN(INDEX('Seg Compare'!$G$116:$H$122,MATCH($B117,'Seg Compare'!$B$116:$B$122,0),)) + $F$4,
"High",
IF(
1 - $E117 &gt;= MAX(INDEX('Seg Compare'!$G$116:$H$122,MATCH($B117,'Seg Compare'!$B$116:$B$122,0),)) - $F$4,
"Low", "")
)
)</f>
        <v>Low</v>
      </c>
      <c r="M117" s="20" t="str">
        <f>VLOOKUP($B117,
'Seg Compare'!$B:$AL,
MATCH($M$11, 'Seg Compare'!$B$11:$AL$11, 0),
FALSE
)</f>
        <v>profile</v>
      </c>
      <c r="AD117">
        <f>IFERROR(INDEX(_compare_data!$B$110:$L$215,MATCH($B117,_compare_data!$A$110:$A$215,0),MATCH(ctl_solA&amp;" · Seg "&amp;ctl_segA,_compare_data!$B$109:$L$109,0)),0)</f>
        <v>376</v>
      </c>
      <c r="AE117">
        <f>IFERROR(INDEX(_compare_data!$B$110:$L$215,MATCH($B117,_compare_data!$A$110:$A$215,0),MATCH(ctl_solB&amp;" · Seg "&amp;ctl_segB,_compare_data!$B$109:$L$109,0)),0)</f>
        <v>380</v>
      </c>
    </row>
    <row r="118" spans="2:31" x14ac:dyDescent="0.2">
      <c r="B118" s="13" t="str">
        <f>INDEX(_detail_ordering!$A$116:$A$122,MATCH(3,_detail_ordering!$E$116:$E$122,0))</f>
        <v>CB04</v>
      </c>
      <c r="C118" s="12" t="str">
        <f>INDEX(_detail_ordering!$B$116:$B$122,MATCH(3,_detail_ordering!$E$116:$E$122,0))</f>
        <v>CB04 - Worried about retaliation</v>
      </c>
      <c r="D118" t="s">
        <v>240</v>
      </c>
      <c r="E118" s="15">
        <f>IFERROR(INDEX(_compare_data!$B$2:$L$107,MATCH($B118,_compare_data!$A$2:$A$107,0),MATCH(ctl_solA&amp;" · Seg "&amp;ctl_segA,_compare_data!$B$1:$L$1,0)),"")</f>
        <v>0.10638</v>
      </c>
      <c r="F118" s="17">
        <f>IFERROR(INDEX(_compare_data!$B$2:$L$107,MATCH($B118,_compare_data!$A$2:$A$107,0),MATCH(ctl_solB&amp;" · Seg "&amp;ctl_segB,_compare_data!$B$1:$L$1,0)),"")</f>
        <v>0.12105</v>
      </c>
      <c r="H118" s="15">
        <f t="shared" si="16"/>
        <v>-1.4670000000000002E-2</v>
      </c>
      <c r="I118" s="17">
        <f t="shared" si="17"/>
        <v>0.60262477699023309</v>
      </c>
      <c r="K118" s="29" t="str">
        <f>IFERROR(
IF(
$E118 &gt;= MAX(INDEX('Seg Compare'!$G$116:$H$122,MATCH($C118,'Seg Compare'!$C$116:$C$122,0),)) - $F$4,
"High",
IF(
$E118 &lt;= MIN(INDEX('Seg Compare'!$G$116:$H$122,MATCH($C118,'Seg Compare'!$C$116:$C$122,0),)) + $F$4,
"Low","")
),
IF(
1 - $E118 &lt;= MIN(INDEX('Seg Compare'!$G$116:$H$122,MATCH($B118,'Seg Compare'!$B$116:$B$122,0),)) + $F$4,
"High",
IF(
1 - $E118 &gt;= MAX(INDEX('Seg Compare'!$G$116:$H$122,MATCH($B118,'Seg Compare'!$B$116:$B$122,0),)) - $F$4,
"Low", "")
)
)</f>
        <v>Low</v>
      </c>
      <c r="M118" s="20" t="str">
        <f>VLOOKUP($B118,
'Seg Compare'!$B:$AL,
MATCH($M$11, 'Seg Compare'!$B$11:$AL$11, 0),
FALSE
)</f>
        <v>profile</v>
      </c>
      <c r="AD118">
        <f>IFERROR(INDEX(_compare_data!$B$110:$L$215,MATCH($B118,_compare_data!$A$110:$A$215,0),MATCH(ctl_solA&amp;" · Seg "&amp;ctl_segA,_compare_data!$B$109:$L$109,0)),0)</f>
        <v>376</v>
      </c>
      <c r="AE118">
        <f>IFERROR(INDEX(_compare_data!$B$110:$L$215,MATCH($B118,_compare_data!$A$110:$A$215,0),MATCH(ctl_solB&amp;" · Seg "&amp;ctl_segB,_compare_data!$B$109:$L$109,0)),0)</f>
        <v>380</v>
      </c>
    </row>
    <row r="119" spans="2:31" x14ac:dyDescent="0.2">
      <c r="B119" s="13" t="str">
        <f>INDEX(_detail_ordering!$A$116:$A$122,MATCH(4,_detail_ordering!$E$116:$E$122,0))</f>
        <v>CB03</v>
      </c>
      <c r="C119" s="12" t="str">
        <f>INDEX(_detail_ordering!$B$116:$B$122,MATCH(4,_detail_ordering!$E$116:$E$122,0))</f>
        <v>CB03 - Worried about case complexity</v>
      </c>
      <c r="D119" t="s">
        <v>240</v>
      </c>
      <c r="E119" s="15">
        <f>IFERROR(INDEX(_compare_data!$B$2:$L$107,MATCH($B119,_compare_data!$A$2:$A$107,0),MATCH(ctl_solA&amp;" · Seg "&amp;ctl_segA,_compare_data!$B$1:$L$1,0)),"")</f>
        <v>0.22073999999999999</v>
      </c>
      <c r="F119" s="17">
        <f>IFERROR(INDEX(_compare_data!$B$2:$L$107,MATCH($B119,_compare_data!$A$2:$A$107,0),MATCH(ctl_solB&amp;" · Seg "&amp;ctl_segB,_compare_data!$B$1:$L$1,0)),"")</f>
        <v>0.23683999999999999</v>
      </c>
      <c r="H119" s="15">
        <f t="shared" si="16"/>
        <v>-1.6100000000000003E-2</v>
      </c>
      <c r="I119" s="17">
        <f t="shared" si="17"/>
        <v>0.65971400323680807</v>
      </c>
      <c r="K119" s="29" t="str">
        <f>IFERROR(
IF(
$E119 &gt;= MAX(INDEX('Seg Compare'!$G$116:$H$122,MATCH($C119,'Seg Compare'!$C$116:$C$122,0),)) - $F$4,
"High",
IF(
$E119 &lt;= MIN(INDEX('Seg Compare'!$G$116:$H$122,MATCH($C119,'Seg Compare'!$C$116:$C$122,0),)) + $F$4,
"Low","")
),
IF(
1 - $E119 &lt;= MIN(INDEX('Seg Compare'!$G$116:$H$122,MATCH($B119,'Seg Compare'!$B$116:$B$122,0),)) + $F$4,
"High",
IF(
1 - $E119 &gt;= MAX(INDEX('Seg Compare'!$G$116:$H$122,MATCH($B119,'Seg Compare'!$B$116:$B$122,0),)) - $F$4,
"Low", "")
)
)</f>
        <v>Low</v>
      </c>
      <c r="M119" s="20" t="str">
        <f>VLOOKUP($B119,
'Seg Compare'!$B:$AL,
MATCH($M$11, 'Seg Compare'!$B$11:$AL$11, 0),
FALSE
)</f>
        <v>profile</v>
      </c>
      <c r="AD119">
        <f>IFERROR(INDEX(_compare_data!$B$110:$L$215,MATCH($B119,_compare_data!$A$110:$A$215,0),MATCH(ctl_solA&amp;" · Seg "&amp;ctl_segA,_compare_data!$B$109:$L$109,0)),0)</f>
        <v>376</v>
      </c>
      <c r="AE119">
        <f>IFERROR(INDEX(_compare_data!$B$110:$L$215,MATCH($B119,_compare_data!$A$110:$A$215,0),MATCH(ctl_solB&amp;" · Seg "&amp;ctl_segB,_compare_data!$B$109:$L$109,0)),0)</f>
        <v>380</v>
      </c>
    </row>
    <row r="120" spans="2:31" x14ac:dyDescent="0.2">
      <c r="B120" s="13" t="str">
        <f>INDEX(_detail_ordering!$A$116:$A$122,MATCH(5,_detail_ordering!$E$116:$E$122,0))</f>
        <v>CB07</v>
      </c>
      <c r="C120" s="12" t="str">
        <f>INDEX(_detail_ordering!$B$116:$B$122,MATCH(5,_detail_ordering!$E$116:$E$122,0))</f>
        <v>CB07 - Worried about ending up with no settlement</v>
      </c>
      <c r="D120" t="s">
        <v>240</v>
      </c>
      <c r="E120" s="15">
        <f>IFERROR(INDEX(_compare_data!$B$2:$L$107,MATCH($B120,_compare_data!$A$2:$A$107,0),MATCH(ctl_solA&amp;" · Seg "&amp;ctl_segA,_compare_data!$B$1:$L$1,0)),"")</f>
        <v>0.20479</v>
      </c>
      <c r="F120" s="17">
        <f>IFERROR(INDEX(_compare_data!$B$2:$L$107,MATCH($B120,_compare_data!$A$2:$A$107,0),MATCH(ctl_solB&amp;" · Seg "&amp;ctl_segB,_compare_data!$B$1:$L$1,0)),"")</f>
        <v>0.22631999999999999</v>
      </c>
      <c r="H120" s="15">
        <f t="shared" si="16"/>
        <v>-2.1529999999999994E-2</v>
      </c>
      <c r="I120" s="17">
        <f t="shared" si="17"/>
        <v>0.5278530756191222</v>
      </c>
      <c r="K120" s="29" t="str">
        <f>IFERROR(
IF(
$E120 &gt;= MAX(INDEX('Seg Compare'!$G$116:$H$122,MATCH($C120,'Seg Compare'!$C$116:$C$122,0),)) - $F$4,
"High",
IF(
$E120 &lt;= MIN(INDEX('Seg Compare'!$G$116:$H$122,MATCH($C120,'Seg Compare'!$C$116:$C$122,0),)) + $F$4,
"Low","")
),
IF(
1 - $E120 &lt;= MIN(INDEX('Seg Compare'!$G$116:$H$122,MATCH($B120,'Seg Compare'!$B$116:$B$122,0),)) + $F$4,
"High",
IF(
1 - $E120 &gt;= MAX(INDEX('Seg Compare'!$G$116:$H$122,MATCH($B120,'Seg Compare'!$B$116:$B$122,0),)) - $F$4,
"Low", "")
)
)</f>
        <v>Low</v>
      </c>
      <c r="M120" s="20" t="str">
        <f>VLOOKUP($B120,
'Seg Compare'!$B:$AL,
MATCH($M$11, 'Seg Compare'!$B$11:$AL$11, 0),
FALSE
)</f>
        <v>profile</v>
      </c>
      <c r="AD120">
        <f>IFERROR(INDEX(_compare_data!$B$110:$L$215,MATCH($B120,_compare_data!$A$110:$A$215,0),MATCH(ctl_solA&amp;" · Seg "&amp;ctl_segA,_compare_data!$B$109:$L$109,0)),0)</f>
        <v>376</v>
      </c>
      <c r="AE120">
        <f>IFERROR(INDEX(_compare_data!$B$110:$L$215,MATCH($B120,_compare_data!$A$110:$A$215,0),MATCH(ctl_solB&amp;" · Seg "&amp;ctl_segB,_compare_data!$B$109:$L$109,0)),0)</f>
        <v>380</v>
      </c>
    </row>
    <row r="121" spans="2:31" x14ac:dyDescent="0.2">
      <c r="B121" s="13" t="str">
        <f>INDEX(_detail_ordering!$A$116:$A$122,MATCH(6,_detail_ordering!$E$116:$E$122,0))</f>
        <v>CB01</v>
      </c>
      <c r="C121" s="12" t="str">
        <f>INDEX(_detail_ordering!$B$116:$B$122,MATCH(6,_detail_ordering!$E$116:$E$122,0))</f>
        <v>CB01 - Worried about cost / out-of-pocket fees</v>
      </c>
      <c r="D121" t="s">
        <v>240</v>
      </c>
      <c r="E121" s="15">
        <f>IFERROR(INDEX(_compare_data!$B$2:$L$107,MATCH($B121,_compare_data!$A$2:$A$107,0),MATCH(ctl_solA&amp;" · Seg "&amp;ctl_segA,_compare_data!$B$1:$L$1,0)),"")</f>
        <v>0.15426000000000001</v>
      </c>
      <c r="F121" s="17">
        <f>IFERROR(INDEX(_compare_data!$B$2:$L$107,MATCH($B121,_compare_data!$A$2:$A$107,0),MATCH(ctl_solB&amp;" · Seg "&amp;ctl_segB,_compare_data!$B$1:$L$1,0)),"")</f>
        <v>0.17632</v>
      </c>
      <c r="H121" s="15">
        <f t="shared" si="16"/>
        <v>-2.2059999999999996E-2</v>
      </c>
      <c r="I121" s="17">
        <f t="shared" si="17"/>
        <v>0.47247966589134049</v>
      </c>
      <c r="K121" s="29" t="str">
        <f>IFERROR(
IF(
$E121 &gt;= MAX(INDEX('Seg Compare'!$G$116:$H$122,MATCH($C121,'Seg Compare'!$C$116:$C$122,0),)) - $F$4,
"High",
IF(
$E121 &lt;= MIN(INDEX('Seg Compare'!$G$116:$H$122,MATCH($C121,'Seg Compare'!$C$116:$C$122,0),)) + $F$4,
"Low","")
),
IF(
1 - $E121 &lt;= MIN(INDEX('Seg Compare'!$G$116:$H$122,MATCH($B121,'Seg Compare'!$B$116:$B$122,0),)) + $F$4,
"High",
IF(
1 - $E121 &gt;= MAX(INDEX('Seg Compare'!$G$116:$H$122,MATCH($B121,'Seg Compare'!$B$116:$B$122,0),)) - $F$4,
"Low", "")
)
)</f>
        <v>Low</v>
      </c>
      <c r="M121" s="20" t="str">
        <f>VLOOKUP($B121,
'Seg Compare'!$B:$AL,
MATCH($M$11, 'Seg Compare'!$B$11:$AL$11, 0),
FALSE
)</f>
        <v>profile</v>
      </c>
      <c r="AD121">
        <f>IFERROR(INDEX(_compare_data!$B$110:$L$215,MATCH($B121,_compare_data!$A$110:$A$215,0),MATCH(ctl_solA&amp;" · Seg "&amp;ctl_segA,_compare_data!$B$109:$L$109,0)),0)</f>
        <v>376</v>
      </c>
      <c r="AE121">
        <f>IFERROR(INDEX(_compare_data!$B$110:$L$215,MATCH($B121,_compare_data!$A$110:$A$215,0),MATCH(ctl_solB&amp;" · Seg "&amp;ctl_segB,_compare_data!$B$109:$L$109,0)),0)</f>
        <v>380</v>
      </c>
    </row>
    <row r="122" spans="2:31" x14ac:dyDescent="0.2">
      <c r="B122" s="3" t="str">
        <f>INDEX(_detail_ordering!$A$116:$A$122,MATCH(7,_detail_ordering!$E$116:$E$122,0))</f>
        <v>CB02</v>
      </c>
      <c r="C122" s="2" t="str">
        <f>INDEX(_detail_ordering!$B$116:$B$122,MATCH(7,_detail_ordering!$E$116:$E$122,0))</f>
        <v>CB02 - Worried about how long it will take</v>
      </c>
      <c r="D122" t="s">
        <v>240</v>
      </c>
      <c r="E122" s="5">
        <f>IFERROR(INDEX(_compare_data!$B$2:$L$107,MATCH($B122,_compare_data!$A$2:$A$107,0),MATCH(ctl_solA&amp;" · Seg "&amp;ctl_segA,_compare_data!$B$1:$L$1,0)),"")</f>
        <v>0.36702000000000001</v>
      </c>
      <c r="F122" s="7">
        <f>IFERROR(INDEX(_compare_data!$B$2:$L$107,MATCH($B122,_compare_data!$A$2:$A$107,0),MATCH(ctl_solB&amp;" · Seg "&amp;ctl_segB,_compare_data!$B$1:$L$1,0)),"")</f>
        <v>0.39211000000000001</v>
      </c>
      <c r="H122" s="5">
        <f t="shared" si="16"/>
        <v>-2.5090000000000001E-2</v>
      </c>
      <c r="I122" s="7">
        <f t="shared" si="17"/>
        <v>0.52490030912686736</v>
      </c>
      <c r="K122" s="29" t="str">
        <f>IFERROR(
IF(
$E122 &gt;= MAX(INDEX('Seg Compare'!$G$116:$H$122,MATCH($C122,'Seg Compare'!$C$116:$C$122,0),)) - $F$4,
"High",
IF(
$E122 &lt;= MIN(INDEX('Seg Compare'!$G$116:$H$122,MATCH($C122,'Seg Compare'!$C$116:$C$122,0),)) + $F$4,
"Low","")
),
IF(
1 - $E122 &lt;= MIN(INDEX('Seg Compare'!$G$116:$H$122,MATCH($B122,'Seg Compare'!$B$116:$B$122,0),)) + $F$4,
"High",
IF(
1 - $E122 &gt;= MAX(INDEX('Seg Compare'!$G$116:$H$122,MATCH($B122,'Seg Compare'!$B$116:$B$122,0),)) - $F$4,
"Low", "")
)
)</f>
        <v>Low</v>
      </c>
      <c r="M122" s="4" t="str">
        <f>VLOOKUP($B122,
'Seg Compare'!$B:$AL,
MATCH($M$11, 'Seg Compare'!$B$11:$AL$11, 0),
FALSE
)</f>
        <v>profile</v>
      </c>
      <c r="AD122">
        <f>IFERROR(INDEX(_compare_data!$B$110:$L$215,MATCH($B122,_compare_data!$A$110:$A$215,0),MATCH(ctl_solA&amp;" · Seg "&amp;ctl_segA,_compare_data!$B$109:$L$109,0)),0)</f>
        <v>376</v>
      </c>
      <c r="AE122">
        <f>IFERROR(INDEX(_compare_data!$B$110:$L$215,MATCH($B122,_compare_data!$A$110:$A$215,0),MATCH(ctl_solB&amp;" · Seg "&amp;ctl_segB,_compare_data!$B$109:$L$109,0)),0)</f>
        <v>380</v>
      </c>
    </row>
    <row r="123" spans="2:31" x14ac:dyDescent="0.2"/>
    <row r="124" spans="2:31" x14ac:dyDescent="0.2"/>
    <row r="125" spans="2:31" x14ac:dyDescent="0.2">
      <c r="C125" s="26" t="s">
        <v>174</v>
      </c>
    </row>
    <row r="126" spans="2:31" x14ac:dyDescent="0.2">
      <c r="B126" s="11" t="str">
        <f>INDEX(_detail_ordering!$A$126:$A$131,MATCH(1,_detail_ordering!$E$126:$E$131,0))</f>
        <v>FS02</v>
      </c>
      <c r="C126" s="10" t="str">
        <f>INDEX(_detail_ordering!$B$126:$B$131,MATCH(1,_detail_ordering!$E$126:$E$131,0))</f>
        <v>FS02 - Employer is supportive</v>
      </c>
      <c r="D126" t="s">
        <v>240</v>
      </c>
      <c r="E126" s="14">
        <f>IFERROR(INDEX(_compare_data!$B$2:$L$107,MATCH($B126,_compare_data!$A$2:$A$107,0),MATCH(ctl_solA&amp;" · Seg "&amp;ctl_segA,_compare_data!$B$1:$L$1,0)),"")</f>
        <v>0.51063999999999998</v>
      </c>
      <c r="F126" s="16">
        <f>IFERROR(INDEX(_compare_data!$B$2:$L$107,MATCH($B126,_compare_data!$A$2:$A$107,0),MATCH(ctl_solB&amp;" · Seg "&amp;ctl_segB,_compare_data!$B$1:$L$1,0)),"")</f>
        <v>0.5</v>
      </c>
      <c r="H126" s="14">
        <f t="shared" ref="H126:H131" si="18">IFERROR($E126-$F126,"")</f>
        <v>1.0639999999999983E-2</v>
      </c>
      <c r="I126" s="16">
        <f t="shared" ref="I126:I131" si="19">IFERROR(CHIDIST((AD126+AE126)*MAX(ABS((E126*AD126)*((1-F126)*AE126)-((1-E126)*AD126)*(F126*AE126))-(AD126+AE126)/2,0)^2/(AD126*AE126*(E126*AD126+F126*AE126)*((1-E126)*AD126+(1-F126)*AE126)),1),1)</f>
        <v>0.82601170551921743</v>
      </c>
      <c r="K126" s="29" t="str">
        <f>IFERROR(
IF(
$E126 &gt;= MAX(INDEX('Seg Compare'!$G$126:$H$131,MATCH($C126,'Seg Compare'!$C$126:$C$131,0),)) - $F$4,
"High",
IF(
$E126 &lt;= MIN(INDEX('Seg Compare'!$G$126:$H$131,MATCH($C126,'Seg Compare'!$C$126:$C$131,0),)) + $F$4,
"Low","")
),
IF(
1 - $E126 &lt;= MIN(INDEX('Seg Compare'!$G$126:$H$131,MATCH($B126,'Seg Compare'!$B$126:$B$131,0),)) + $F$4,
"High",
IF(
1 - $E126 &gt;= MAX(INDEX('Seg Compare'!$G$126:$H$131,MATCH($B126,'Seg Compare'!$B$126:$B$131,0),)) - $F$4,
"Low", "")
)
)</f>
        <v>High</v>
      </c>
      <c r="M126" s="19" t="str">
        <f>VLOOKUP($B126,
'Seg Compare'!$B:$AL,
MATCH($M$11, 'Seg Compare'!$B$11:$AL$11, 0),
FALSE
)</f>
        <v>profile</v>
      </c>
      <c r="AD126">
        <f>IFERROR(INDEX(_compare_data!$B$110:$L$215,MATCH($B126,_compare_data!$A$110:$A$215,0),MATCH(ctl_solA&amp;" · Seg "&amp;ctl_segA,_compare_data!$B$109:$L$109,0)),0)</f>
        <v>376</v>
      </c>
      <c r="AE126">
        <f>IFERROR(INDEX(_compare_data!$B$110:$L$215,MATCH($B126,_compare_data!$A$110:$A$215,0),MATCH(ctl_solB&amp;" · Seg "&amp;ctl_segB,_compare_data!$B$109:$L$109,0)),0)</f>
        <v>380</v>
      </c>
    </row>
    <row r="127" spans="2:31" x14ac:dyDescent="0.2">
      <c r="B127" s="13" t="str">
        <f>INDEX(_detail_ordering!$A$126:$A$131,MATCH(2,_detail_ordering!$E$126:$E$131,0))</f>
        <v>FS03</v>
      </c>
      <c r="C127" s="12" t="str">
        <f>INDEX(_detail_ordering!$B$126:$B$131,MATCH(2,_detail_ordering!$E$126:$E$131,0))</f>
        <v>FS03 - Can afford to wait for a settlement</v>
      </c>
      <c r="D127" t="s">
        <v>240</v>
      </c>
      <c r="E127" s="15">
        <f>IFERROR(INDEX(_compare_data!$B$2:$L$107,MATCH($B127,_compare_data!$A$2:$A$107,0),MATCH(ctl_solA&amp;" · Seg "&amp;ctl_segA,_compare_data!$B$1:$L$1,0)),"")</f>
        <v>0.51063999999999998</v>
      </c>
      <c r="F127" s="17">
        <f>IFERROR(INDEX(_compare_data!$B$2:$L$107,MATCH($B127,_compare_data!$A$2:$A$107,0),MATCH(ctl_solB&amp;" · Seg "&amp;ctl_segB,_compare_data!$B$1:$L$1,0)),"")</f>
        <v>0.50263000000000002</v>
      </c>
      <c r="H127" s="15">
        <f t="shared" si="18"/>
        <v>8.0099999999999616E-3</v>
      </c>
      <c r="I127" s="17">
        <f t="shared" si="19"/>
        <v>0.88273099034665348</v>
      </c>
      <c r="K127" s="29" t="str">
        <f>IFERROR(
IF(
$E127 &gt;= MAX(INDEX('Seg Compare'!$G$126:$H$131,MATCH($C127,'Seg Compare'!$C$126:$C$131,0),)) - $F$4,
"High",
IF(
$E127 &lt;= MIN(INDEX('Seg Compare'!$G$126:$H$131,MATCH($C127,'Seg Compare'!$C$126:$C$131,0),)) + $F$4,
"Low","")
),
IF(
1 - $E127 &lt;= MIN(INDEX('Seg Compare'!$G$126:$H$131,MATCH($B127,'Seg Compare'!$B$126:$B$131,0),)) + $F$4,
"High",
IF(
1 - $E127 &gt;= MAX(INDEX('Seg Compare'!$G$126:$H$131,MATCH($B127,'Seg Compare'!$B$126:$B$131,0),)) - $F$4,
"Low", "")
)
)</f>
        <v>High</v>
      </c>
      <c r="M127" s="20" t="str">
        <f>VLOOKUP($B127,
'Seg Compare'!$B:$AL,
MATCH($M$11, 'Seg Compare'!$B$11:$AL$11, 0),
FALSE
)</f>
        <v>profile</v>
      </c>
      <c r="AD127">
        <f>IFERROR(INDEX(_compare_data!$B$110:$L$215,MATCH($B127,_compare_data!$A$110:$A$215,0),MATCH(ctl_solA&amp;" · Seg "&amp;ctl_segA,_compare_data!$B$109:$L$109,0)),0)</f>
        <v>376</v>
      </c>
      <c r="AE127">
        <f>IFERROR(INDEX(_compare_data!$B$110:$L$215,MATCH($B127,_compare_data!$A$110:$A$215,0),MATCH(ctl_solB&amp;" · Seg "&amp;ctl_segB,_compare_data!$B$109:$L$109,0)),0)</f>
        <v>380</v>
      </c>
    </row>
    <row r="128" spans="2:31" x14ac:dyDescent="0.2">
      <c r="B128" s="13" t="str">
        <f>INDEX(_detail_ordering!$A$126:$A$131,MATCH(3,_detail_ordering!$E$126:$E$131,0))</f>
        <v>FS06</v>
      </c>
      <c r="C128" s="12" t="str">
        <f>INDEX(_detail_ordering!$B$126:$B$131,MATCH(3,_detail_ordering!$E$126:$E$131,0))</f>
        <v>FS06 - Has savings or emergency fund</v>
      </c>
      <c r="D128" t="s">
        <v>240</v>
      </c>
      <c r="E128" s="15">
        <f>IFERROR(INDEX(_compare_data!$B$2:$L$107,MATCH($B128,_compare_data!$A$2:$A$107,0),MATCH(ctl_solA&amp;" · Seg "&amp;ctl_segA,_compare_data!$B$1:$L$1,0)),"")</f>
        <v>0.48404000000000003</v>
      </c>
      <c r="F128" s="17">
        <f>IFERROR(INDEX(_compare_data!$B$2:$L$107,MATCH($B128,_compare_data!$A$2:$A$107,0),MATCH(ctl_solB&amp;" · Seg "&amp;ctl_segB,_compare_data!$B$1:$L$1,0)),"")</f>
        <v>0.47894999999999999</v>
      </c>
      <c r="H128" s="15">
        <f t="shared" si="18"/>
        <v>5.0900000000000389E-3</v>
      </c>
      <c r="I128" s="17">
        <f t="shared" si="19"/>
        <v>0.94637811767618152</v>
      </c>
      <c r="K128" s="29" t="str">
        <f>IFERROR(
IF(
$E128 &gt;= MAX(INDEX('Seg Compare'!$G$126:$H$131,MATCH($C128,'Seg Compare'!$C$126:$C$131,0),)) - $F$4,
"High",
IF(
$E128 &lt;= MIN(INDEX('Seg Compare'!$G$126:$H$131,MATCH($C128,'Seg Compare'!$C$126:$C$131,0),)) + $F$4,
"Low","")
),
IF(
1 - $E128 &lt;= MIN(INDEX('Seg Compare'!$G$126:$H$131,MATCH($B128,'Seg Compare'!$B$126:$B$131,0),)) + $F$4,
"High",
IF(
1 - $E128 &gt;= MAX(INDEX('Seg Compare'!$G$126:$H$131,MATCH($B128,'Seg Compare'!$B$126:$B$131,0),)) - $F$4,
"Low", "")
)
)</f>
        <v>High</v>
      </c>
      <c r="M128" s="20" t="str">
        <f>VLOOKUP($B128,
'Seg Compare'!$B:$AL,
MATCH($M$11, 'Seg Compare'!$B$11:$AL$11, 0),
FALSE
)</f>
        <v>profile</v>
      </c>
      <c r="AD128">
        <f>IFERROR(INDEX(_compare_data!$B$110:$L$215,MATCH($B128,_compare_data!$A$110:$A$215,0),MATCH(ctl_solA&amp;" · Seg "&amp;ctl_segA,_compare_data!$B$109:$L$109,0)),0)</f>
        <v>376</v>
      </c>
      <c r="AE128">
        <f>IFERROR(INDEX(_compare_data!$B$110:$L$215,MATCH($B128,_compare_data!$A$110:$A$215,0),MATCH(ctl_solB&amp;" · Seg "&amp;ctl_segB,_compare_data!$B$109:$L$109,0)),0)</f>
        <v>380</v>
      </c>
    </row>
    <row r="129" spans="2:31" x14ac:dyDescent="0.2">
      <c r="B129" s="13" t="str">
        <f>INDEX(_detail_ordering!$A$126:$A$131,MATCH(4,_detail_ordering!$E$126:$E$131,0))</f>
        <v>FS05</v>
      </c>
      <c r="C129" s="12" t="str">
        <f>INDEX(_detail_ordering!$B$126:$B$131,MATCH(4,_detail_ordering!$E$126:$E$131,0))</f>
        <v>FS05 - Has lost income from inability to work</v>
      </c>
      <c r="D129" t="s">
        <v>240</v>
      </c>
      <c r="E129" s="15">
        <f>IFERROR(INDEX(_compare_data!$B$2:$L$107,MATCH($B129,_compare_data!$A$2:$A$107,0),MATCH(ctl_solA&amp;" · Seg "&amp;ctl_segA,_compare_data!$B$1:$L$1,0)),"")</f>
        <v>0.67552999999999996</v>
      </c>
      <c r="F129" s="17">
        <f>IFERROR(INDEX(_compare_data!$B$2:$L$107,MATCH($B129,_compare_data!$A$2:$A$107,0),MATCH(ctl_solB&amp;" · Seg "&amp;ctl_segB,_compare_data!$B$1:$L$1,0)),"")</f>
        <v>0.67105000000000004</v>
      </c>
      <c r="H129" s="15">
        <f t="shared" si="18"/>
        <v>4.4799999999999285E-3</v>
      </c>
      <c r="I129" s="17">
        <f t="shared" si="19"/>
        <v>0.95711860953141192</v>
      </c>
      <c r="K129" s="29" t="str">
        <f>IFERROR(
IF(
$E129 &gt;= MAX(INDEX('Seg Compare'!$G$126:$H$131,MATCH($C129,'Seg Compare'!$C$126:$C$131,0),)) - $F$4,
"High",
IF(
$E129 &lt;= MIN(INDEX('Seg Compare'!$G$126:$H$131,MATCH($C129,'Seg Compare'!$C$126:$C$131,0),)) + $F$4,
"Low","")
),
IF(
1 - $E129 &lt;= MIN(INDEX('Seg Compare'!$G$126:$H$131,MATCH($B129,'Seg Compare'!$B$126:$B$131,0),)) + $F$4,
"High",
IF(
1 - $E129 &gt;= MAX(INDEX('Seg Compare'!$G$126:$H$131,MATCH($B129,'Seg Compare'!$B$126:$B$131,0),)) - $F$4,
"Low", "")
)
)</f>
        <v>High</v>
      </c>
      <c r="M129" s="20" t="str">
        <f>VLOOKUP($B129,
'Seg Compare'!$B:$AL,
MATCH($M$11, 'Seg Compare'!$B$11:$AL$11, 0),
FALSE
)</f>
        <v>profile</v>
      </c>
      <c r="AD129">
        <f>IFERROR(INDEX(_compare_data!$B$110:$L$215,MATCH($B129,_compare_data!$A$110:$A$215,0),MATCH(ctl_solA&amp;" · Seg "&amp;ctl_segA,_compare_data!$B$109:$L$109,0)),0)</f>
        <v>376</v>
      </c>
      <c r="AE129">
        <f>IFERROR(INDEX(_compare_data!$B$110:$L$215,MATCH($B129,_compare_data!$A$110:$A$215,0),MATCH(ctl_solB&amp;" · Seg "&amp;ctl_segB,_compare_data!$B$109:$L$109,0)),0)</f>
        <v>380</v>
      </c>
    </row>
    <row r="130" spans="2:31" x14ac:dyDescent="0.2">
      <c r="B130" s="13" t="str">
        <f>INDEX(_detail_ordering!$A$126:$A$131,MATCH(5,_detail_ordering!$E$126:$E$131,0))</f>
        <v>FS01</v>
      </c>
      <c r="C130" s="12" t="str">
        <f>INDEX(_detail_ordering!$B$126:$B$131,MATCH(5,_detail_ordering!$E$126:$E$131,0))</f>
        <v>FS01 - Has health insurance covering this injury</v>
      </c>
      <c r="D130" t="s">
        <v>240</v>
      </c>
      <c r="E130" s="15">
        <f>IFERROR(INDEX(_compare_data!$B$2:$L$107,MATCH($B130,_compare_data!$A$2:$A$107,0),MATCH(ctl_solA&amp;" · Seg "&amp;ctl_segA,_compare_data!$B$1:$L$1,0)),"")</f>
        <v>0.69415000000000004</v>
      </c>
      <c r="F130" s="17">
        <f>IFERROR(INDEX(_compare_data!$B$2:$L$107,MATCH($B130,_compare_data!$A$2:$A$107,0),MATCH(ctl_solB&amp;" · Seg "&amp;ctl_segB,_compare_data!$B$1:$L$1,0)),"")</f>
        <v>0.69474000000000002</v>
      </c>
      <c r="H130" s="15">
        <f t="shared" si="18"/>
        <v>-5.8999999999997943E-4</v>
      </c>
      <c r="I130" s="17">
        <f t="shared" si="19"/>
        <v>1</v>
      </c>
      <c r="K130" s="29" t="str">
        <f>IFERROR(
IF(
$E130 &gt;= MAX(INDEX('Seg Compare'!$G$126:$H$131,MATCH($C130,'Seg Compare'!$C$126:$C$131,0),)) - $F$4,
"High",
IF(
$E130 &lt;= MIN(INDEX('Seg Compare'!$G$126:$H$131,MATCH($C130,'Seg Compare'!$C$126:$C$131,0),)) + $F$4,
"Low","")
),
IF(
1 - $E130 &lt;= MIN(INDEX('Seg Compare'!$G$126:$H$131,MATCH($B130,'Seg Compare'!$B$126:$B$131,0),)) + $F$4,
"High",
IF(
1 - $E130 &gt;= MAX(INDEX('Seg Compare'!$G$126:$H$131,MATCH($B130,'Seg Compare'!$B$126:$B$131,0),)) - $F$4,
"Low", "")
)
)</f>
        <v>High</v>
      </c>
      <c r="M130" s="20" t="str">
        <f>VLOOKUP($B130,
'Seg Compare'!$B:$AL,
MATCH($M$11, 'Seg Compare'!$B$11:$AL$11, 0),
FALSE
)</f>
        <v>profile</v>
      </c>
      <c r="AD130">
        <f>IFERROR(INDEX(_compare_data!$B$110:$L$215,MATCH($B130,_compare_data!$A$110:$A$215,0),MATCH(ctl_solA&amp;" · Seg "&amp;ctl_segA,_compare_data!$B$109:$L$109,0)),0)</f>
        <v>376</v>
      </c>
      <c r="AE130">
        <f>IFERROR(INDEX(_compare_data!$B$110:$L$215,MATCH($B130,_compare_data!$A$110:$A$215,0),MATCH(ctl_solB&amp;" · Seg "&amp;ctl_segB,_compare_data!$B$109:$L$109,0)),0)</f>
        <v>380</v>
      </c>
    </row>
    <row r="131" spans="2:31" x14ac:dyDescent="0.2">
      <c r="B131" s="3" t="str">
        <f>INDEX(_detail_ordering!$A$126:$A$131,MATCH(6,_detail_ordering!$E$126:$E$131,0))</f>
        <v>FS04</v>
      </c>
      <c r="C131" s="2" t="str">
        <f>INDEX(_detail_ordering!$B$126:$B$131,MATCH(6,_detail_ordering!$E$126:$E$131,0))</f>
        <v>FS04 - Currently behind on bills due to the injury</v>
      </c>
      <c r="D131" t="s">
        <v>240</v>
      </c>
      <c r="E131" s="5">
        <f>IFERROR(INDEX(_compare_data!$B$2:$L$107,MATCH($B131,_compare_data!$A$2:$A$107,0),MATCH(ctl_solA&amp;" · Seg "&amp;ctl_segA,_compare_data!$B$1:$L$1,0)),"")</f>
        <v>0.31914999999999999</v>
      </c>
      <c r="F131" s="7">
        <f>IFERROR(INDEX(_compare_data!$B$2:$L$107,MATCH($B131,_compare_data!$A$2:$A$107,0),MATCH(ctl_solB&amp;" · Seg "&amp;ctl_segB,_compare_data!$B$1:$L$1,0)),"")</f>
        <v>0.32632</v>
      </c>
      <c r="H131" s="5">
        <f t="shared" si="18"/>
        <v>-7.1700000000000097E-3</v>
      </c>
      <c r="I131" s="7">
        <f t="shared" si="19"/>
        <v>0.89416252475061209</v>
      </c>
      <c r="K131" s="29" t="str">
        <f>IFERROR(
IF(
$E131 &gt;= MAX(INDEX('Seg Compare'!$G$126:$H$131,MATCH($C131,'Seg Compare'!$C$126:$C$131,0),)) - $F$4,
"High",
IF(
$E131 &lt;= MIN(INDEX('Seg Compare'!$G$126:$H$131,MATCH($C131,'Seg Compare'!$C$126:$C$131,0),)) + $F$4,
"Low","")
),
IF(
1 - $E131 &lt;= MIN(INDEX('Seg Compare'!$G$126:$H$131,MATCH($B131,'Seg Compare'!$B$126:$B$131,0),)) + $F$4,
"High",
IF(
1 - $E131 &gt;= MAX(INDEX('Seg Compare'!$G$126:$H$131,MATCH($B131,'Seg Compare'!$B$126:$B$131,0),)) - $F$4,
"Low", "")
)
)</f>
        <v>Low</v>
      </c>
      <c r="M131" s="4" t="str">
        <f>VLOOKUP($B131,
'Seg Compare'!$B:$AL,
MATCH($M$11, 'Seg Compare'!$B$11:$AL$11, 0),
FALSE
)</f>
        <v>profile</v>
      </c>
      <c r="AD131">
        <f>IFERROR(INDEX(_compare_data!$B$110:$L$215,MATCH($B131,_compare_data!$A$110:$A$215,0),MATCH(ctl_solA&amp;" · Seg "&amp;ctl_segA,_compare_data!$B$109:$L$109,0)),0)</f>
        <v>376</v>
      </c>
      <c r="AE131">
        <f>IFERROR(INDEX(_compare_data!$B$110:$L$215,MATCH($B131,_compare_data!$A$110:$A$215,0),MATCH(ctl_solB&amp;" · Seg "&amp;ctl_segB,_compare_data!$B$109:$L$109,0)),0)</f>
        <v>380</v>
      </c>
    </row>
    <row r="132" spans="2:31" x14ac:dyDescent="0.2"/>
    <row r="133" spans="2:31" x14ac:dyDescent="0.2"/>
    <row r="134" spans="2:31" x14ac:dyDescent="0.2">
      <c r="C134" s="26" t="s">
        <v>187</v>
      </c>
    </row>
    <row r="135" spans="2:31" x14ac:dyDescent="0.2">
      <c r="B135" s="11" t="str">
        <f>INDEX(_detail_ordering!$A$135:$A$140,MATCH(1,_detail_ordering!$E$135:$E$140,0))</f>
        <v>ES05</v>
      </c>
      <c r="C135" s="10" t="str">
        <f>INDEX(_detail_ordering!$B$135:$B$140,MATCH(1,_detail_ordering!$E$135:$E$140,0))</f>
        <v>ES05 - I want justice and accountability</v>
      </c>
      <c r="D135" t="s">
        <v>240</v>
      </c>
      <c r="E135" s="14">
        <f>IFERROR(INDEX(_compare_data!$B$2:$L$107,MATCH($B135,_compare_data!$A$2:$A$107,0),MATCH(ctl_solA&amp;" · Seg "&amp;ctl_segA,_compare_data!$B$1:$L$1,0)),"")</f>
        <v>0.88031999999999999</v>
      </c>
      <c r="F135" s="16">
        <f>IFERROR(INDEX(_compare_data!$B$2:$L$107,MATCH($B135,_compare_data!$A$2:$A$107,0),MATCH(ctl_solB&amp;" · Seg "&amp;ctl_segB,_compare_data!$B$1:$L$1,0)),"")</f>
        <v>0.85789000000000004</v>
      </c>
      <c r="H135" s="14">
        <f t="shared" ref="H135:H140" si="20">IFERROR($E135-$F135,"")</f>
        <v>2.242999999999995E-2</v>
      </c>
      <c r="I135" s="16">
        <f t="shared" ref="I135:I140" si="21">IFERROR(CHIDIST((AD135+AE135)*MAX(ABS((E135*AD135)*((1-F135)*AE135)-((1-E135)*AD135)*(F135*AE135))-(AD135+AE135)/2,0)^2/(AD135*AE135*(E135*AD135+F135*AE135)*((1-E135)*AD135+(1-F135)*AE135)),1),1)</f>
        <v>0.42010166030788432</v>
      </c>
      <c r="K135" s="29" t="str">
        <f>IFERROR(
IF(
$E135 &gt;= MAX(INDEX('Seg Compare'!$G$135:$H$140,MATCH($C135,'Seg Compare'!$C$135:$C$140,0),)) - $F$4,
"High",
IF(
$E135 &lt;= MIN(INDEX('Seg Compare'!$G$135:$H$140,MATCH($C135,'Seg Compare'!$C$135:$C$140,0),)) + $F$4,
"Low","")
),
IF(
1 - $E135 &lt;= MIN(INDEX('Seg Compare'!$G$135:$H$140,MATCH($B135,'Seg Compare'!$B$135:$B$140,0),)) + $F$4,
"High",
IF(
1 - $E135 &gt;= MAX(INDEX('Seg Compare'!$G$135:$H$140,MATCH($B135,'Seg Compare'!$B$135:$B$140,0),)) - $F$4,
"Low", "")
)
)</f>
        <v>High</v>
      </c>
      <c r="M135" s="19" t="str">
        <f>VLOOKUP($B135,
'Seg Compare'!$B:$AL,
MATCH($M$11, 'Seg Compare'!$B$11:$AL$11, 0),
FALSE
)</f>
        <v>profile</v>
      </c>
      <c r="AD135">
        <f>IFERROR(INDEX(_compare_data!$B$110:$L$215,MATCH($B135,_compare_data!$A$110:$A$215,0),MATCH(ctl_solA&amp;" · Seg "&amp;ctl_segA,_compare_data!$B$109:$L$109,0)),0)</f>
        <v>376</v>
      </c>
      <c r="AE135">
        <f>IFERROR(INDEX(_compare_data!$B$110:$L$215,MATCH($B135,_compare_data!$A$110:$A$215,0),MATCH(ctl_solB&amp;" · Seg "&amp;ctl_segB,_compare_data!$B$109:$L$109,0)),0)</f>
        <v>380</v>
      </c>
    </row>
    <row r="136" spans="2:31" x14ac:dyDescent="0.2">
      <c r="B136" s="13" t="str">
        <f>INDEX(_detail_ordering!$A$135:$A$140,MATCH(2,_detail_ordering!$E$135:$E$140,0))</f>
        <v>ES01</v>
      </c>
      <c r="C136" s="12" t="str">
        <f>INDEX(_detail_ordering!$B$135:$B$140,MATCH(2,_detail_ordering!$E$135:$E$140,0))</f>
        <v>ES01 - I feel angry about what happened</v>
      </c>
      <c r="D136" t="s">
        <v>240</v>
      </c>
      <c r="E136" s="15">
        <f>IFERROR(INDEX(_compare_data!$B$2:$L$107,MATCH($B136,_compare_data!$A$2:$A$107,0),MATCH(ctl_solA&amp;" · Seg "&amp;ctl_segA,_compare_data!$B$1:$L$1,0)),"")</f>
        <v>0.83245000000000002</v>
      </c>
      <c r="F136" s="17">
        <f>IFERROR(INDEX(_compare_data!$B$2:$L$107,MATCH($B136,_compare_data!$A$2:$A$107,0),MATCH(ctl_solB&amp;" · Seg "&amp;ctl_segB,_compare_data!$B$1:$L$1,0)),"")</f>
        <v>0.81052999999999997</v>
      </c>
      <c r="H136" s="15">
        <f t="shared" si="20"/>
        <v>2.1920000000000051E-2</v>
      </c>
      <c r="I136" s="17">
        <f t="shared" si="21"/>
        <v>0.48902487522820637</v>
      </c>
      <c r="K136" s="29" t="str">
        <f>IFERROR(
IF(
$E136 &gt;= MAX(INDEX('Seg Compare'!$G$135:$H$140,MATCH($C136,'Seg Compare'!$C$135:$C$140,0),)) - $F$4,
"High",
IF(
$E136 &lt;= MIN(INDEX('Seg Compare'!$G$135:$H$140,MATCH($C136,'Seg Compare'!$C$135:$C$140,0),)) + $F$4,
"Low","")
),
IF(
1 - $E136 &lt;= MIN(INDEX('Seg Compare'!$G$135:$H$140,MATCH($B136,'Seg Compare'!$B$135:$B$140,0),)) + $F$4,
"High",
IF(
1 - $E136 &gt;= MAX(INDEX('Seg Compare'!$G$135:$H$140,MATCH($B136,'Seg Compare'!$B$135:$B$140,0),)) - $F$4,
"Low", "")
)
)</f>
        <v>High</v>
      </c>
      <c r="M136" s="20" t="str">
        <f>VLOOKUP($B136,
'Seg Compare'!$B:$AL,
MATCH($M$11, 'Seg Compare'!$B$11:$AL$11, 0),
FALSE
)</f>
        <v>profile</v>
      </c>
      <c r="AD136">
        <f>IFERROR(INDEX(_compare_data!$B$110:$L$215,MATCH($B136,_compare_data!$A$110:$A$215,0),MATCH(ctl_solA&amp;" · Seg "&amp;ctl_segA,_compare_data!$B$109:$L$109,0)),0)</f>
        <v>376</v>
      </c>
      <c r="AE136">
        <f>IFERROR(INDEX(_compare_data!$B$110:$L$215,MATCH($B136,_compare_data!$A$110:$A$215,0),MATCH(ctl_solB&amp;" · Seg "&amp;ctl_segB,_compare_data!$B$109:$L$109,0)),0)</f>
        <v>380</v>
      </c>
    </row>
    <row r="137" spans="2:31" x14ac:dyDescent="0.2">
      <c r="B137" s="13" t="str">
        <f>INDEX(_detail_ordering!$A$135:$A$140,MATCH(3,_detail_ordering!$E$135:$E$140,0))</f>
        <v>ES03</v>
      </c>
      <c r="C137" s="12" t="str">
        <f>INDEX(_detail_ordering!$B$135:$B$140,MATCH(3,_detail_ordering!$E$135:$E$140,0))</f>
        <v>ES03 - I feel frustrated with the insurance process</v>
      </c>
      <c r="D137" t="s">
        <v>240</v>
      </c>
      <c r="E137" s="15">
        <f>IFERROR(INDEX(_compare_data!$B$2:$L$107,MATCH($B137,_compare_data!$A$2:$A$107,0),MATCH(ctl_solA&amp;" · Seg "&amp;ctl_segA,_compare_data!$B$1:$L$1,0)),"")</f>
        <v>0.83245000000000002</v>
      </c>
      <c r="F137" s="17">
        <f>IFERROR(INDEX(_compare_data!$B$2:$L$107,MATCH($B137,_compare_data!$A$2:$A$107,0),MATCH(ctl_solB&amp;" · Seg "&amp;ctl_segB,_compare_data!$B$1:$L$1,0)),"")</f>
        <v>0.82104999999999995</v>
      </c>
      <c r="H137" s="15">
        <f t="shared" si="20"/>
        <v>1.1400000000000077E-2</v>
      </c>
      <c r="I137" s="17">
        <f t="shared" si="21"/>
        <v>0.75050068503740386</v>
      </c>
      <c r="K137" s="29" t="str">
        <f>IFERROR(
IF(
$E137 &gt;= MAX(INDEX('Seg Compare'!$G$135:$H$140,MATCH($C137,'Seg Compare'!$C$135:$C$140,0),)) - $F$4,
"High",
IF(
$E137 &lt;= MIN(INDEX('Seg Compare'!$G$135:$H$140,MATCH($C137,'Seg Compare'!$C$135:$C$140,0),)) + $F$4,
"Low","")
),
IF(
1 - $E137 &lt;= MIN(INDEX('Seg Compare'!$G$135:$H$140,MATCH($B137,'Seg Compare'!$B$135:$B$140,0),)) + $F$4,
"High",
IF(
1 - $E137 &gt;= MAX(INDEX('Seg Compare'!$G$135:$H$140,MATCH($B137,'Seg Compare'!$B$135:$B$140,0),)) - $F$4,
"Low", "")
)
)</f>
        <v>High</v>
      </c>
      <c r="M137" s="20" t="str">
        <f>VLOOKUP($B137,
'Seg Compare'!$B:$AL,
MATCH($M$11, 'Seg Compare'!$B$11:$AL$11, 0),
FALSE
)</f>
        <v>profile</v>
      </c>
      <c r="AD137">
        <f>IFERROR(INDEX(_compare_data!$B$110:$L$215,MATCH($B137,_compare_data!$A$110:$A$215,0),MATCH(ctl_solA&amp;" · Seg "&amp;ctl_segA,_compare_data!$B$109:$L$109,0)),0)</f>
        <v>376</v>
      </c>
      <c r="AE137">
        <f>IFERROR(INDEX(_compare_data!$B$110:$L$215,MATCH($B137,_compare_data!$A$110:$A$215,0),MATCH(ctl_solB&amp;" · Seg "&amp;ctl_segB,_compare_data!$B$109:$L$109,0)),0)</f>
        <v>380</v>
      </c>
    </row>
    <row r="138" spans="2:31" x14ac:dyDescent="0.2">
      <c r="B138" s="13" t="str">
        <f>INDEX(_detail_ordering!$A$135:$A$140,MATCH(4,_detail_ordering!$E$135:$E$140,0))</f>
        <v>ES02</v>
      </c>
      <c r="C138" s="12" t="str">
        <f>INDEX(_detail_ordering!$B$135:$B$140,MATCH(4,_detail_ordering!$E$135:$E$140,0))</f>
        <v>ES02 - I feel scared about the future</v>
      </c>
      <c r="D138" t="s">
        <v>240</v>
      </c>
      <c r="E138" s="15">
        <f>IFERROR(INDEX(_compare_data!$B$2:$L$107,MATCH($B138,_compare_data!$A$2:$A$107,0),MATCH(ctl_solA&amp;" · Seg "&amp;ctl_segA,_compare_data!$B$1:$L$1,0)),"")</f>
        <v>0.59309000000000001</v>
      </c>
      <c r="F138" s="17">
        <f>IFERROR(INDEX(_compare_data!$B$2:$L$107,MATCH($B138,_compare_data!$A$2:$A$107,0),MATCH(ctl_solB&amp;" · Seg "&amp;ctl_segB,_compare_data!$B$1:$L$1,0)),"")</f>
        <v>0.58947000000000005</v>
      </c>
      <c r="H138" s="15">
        <f t="shared" si="20"/>
        <v>3.6199999999999566E-3</v>
      </c>
      <c r="I138" s="17">
        <f t="shared" si="21"/>
        <v>0.97826059335470472</v>
      </c>
      <c r="K138" s="29" t="str">
        <f>IFERROR(
IF(
$E138 &gt;= MAX(INDEX('Seg Compare'!$G$135:$H$140,MATCH($C138,'Seg Compare'!$C$135:$C$140,0),)) - $F$4,
"High",
IF(
$E138 &lt;= MIN(INDEX('Seg Compare'!$G$135:$H$140,MATCH($C138,'Seg Compare'!$C$135:$C$140,0),)) + $F$4,
"Low","")
),
IF(
1 - $E138 &lt;= MIN(INDEX('Seg Compare'!$G$135:$H$140,MATCH($B138,'Seg Compare'!$B$135:$B$140,0),)) + $F$4,
"High",
IF(
1 - $E138 &gt;= MAX(INDEX('Seg Compare'!$G$135:$H$140,MATCH($B138,'Seg Compare'!$B$135:$B$140,0),)) - $F$4,
"Low", "")
)
)</f>
        <v>High</v>
      </c>
      <c r="M138" s="20" t="str">
        <f>VLOOKUP($B138,
'Seg Compare'!$B:$AL,
MATCH($M$11, 'Seg Compare'!$B$11:$AL$11, 0),
FALSE
)</f>
        <v>profile</v>
      </c>
      <c r="AD138">
        <f>IFERROR(INDEX(_compare_data!$B$110:$L$215,MATCH($B138,_compare_data!$A$110:$A$215,0),MATCH(ctl_solA&amp;" · Seg "&amp;ctl_segA,_compare_data!$B$109:$L$109,0)),0)</f>
        <v>376</v>
      </c>
      <c r="AE138">
        <f>IFERROR(INDEX(_compare_data!$B$110:$L$215,MATCH($B138,_compare_data!$A$110:$A$215,0),MATCH(ctl_solB&amp;" · Seg "&amp;ctl_segB,_compare_data!$B$109:$L$109,0)),0)</f>
        <v>380</v>
      </c>
    </row>
    <row r="139" spans="2:31" x14ac:dyDescent="0.2">
      <c r="B139" s="13" t="str">
        <f>INDEX(_detail_ordering!$A$135:$A$140,MATCH(5,_detail_ordering!$E$135:$E$140,0))</f>
        <v>ES04</v>
      </c>
      <c r="C139" s="12" t="str">
        <f>INDEX(_detail_ordering!$B$135:$B$140,MATCH(5,_detail_ordering!$E$135:$E$140,0))</f>
        <v>ES04 - I am hopeful about my recovery</v>
      </c>
      <c r="D139" t="s">
        <v>240</v>
      </c>
      <c r="E139" s="15">
        <f>IFERROR(INDEX(_compare_data!$B$2:$L$107,MATCH($B139,_compare_data!$A$2:$A$107,0),MATCH(ctl_solA&amp;" · Seg "&amp;ctl_segA,_compare_data!$B$1:$L$1,0)),"")</f>
        <v>0.66488999999999998</v>
      </c>
      <c r="F139" s="17">
        <f>IFERROR(INDEX(_compare_data!$B$2:$L$107,MATCH($B139,_compare_data!$A$2:$A$107,0),MATCH(ctl_solB&amp;" · Seg "&amp;ctl_segB,_compare_data!$B$1:$L$1,0)),"")</f>
        <v>0.66842000000000001</v>
      </c>
      <c r="H139" s="15">
        <f t="shared" si="20"/>
        <v>-3.5300000000000331E-3</v>
      </c>
      <c r="I139" s="17">
        <f t="shared" si="21"/>
        <v>0.97942298354083057</v>
      </c>
      <c r="K139" s="29" t="str">
        <f>IFERROR(
IF(
$E139 &gt;= MAX(INDEX('Seg Compare'!$G$135:$H$140,MATCH($C139,'Seg Compare'!$C$135:$C$140,0),)) - $F$4,
"High",
IF(
$E139 &lt;= MIN(INDEX('Seg Compare'!$G$135:$H$140,MATCH($C139,'Seg Compare'!$C$135:$C$140,0),)) + $F$4,
"Low","")
),
IF(
1 - $E139 &lt;= MIN(INDEX('Seg Compare'!$G$135:$H$140,MATCH($B139,'Seg Compare'!$B$135:$B$140,0),)) + $F$4,
"High",
IF(
1 - $E139 &gt;= MAX(INDEX('Seg Compare'!$G$135:$H$140,MATCH($B139,'Seg Compare'!$B$135:$B$140,0),)) - $F$4,
"Low", "")
)
)</f>
        <v>High</v>
      </c>
      <c r="M139" s="20" t="str">
        <f>VLOOKUP($B139,
'Seg Compare'!$B:$AL,
MATCH($M$11, 'Seg Compare'!$B$11:$AL$11, 0),
FALSE
)</f>
        <v>profile</v>
      </c>
      <c r="AD139">
        <f>IFERROR(INDEX(_compare_data!$B$110:$L$215,MATCH($B139,_compare_data!$A$110:$A$215,0),MATCH(ctl_solA&amp;" · Seg "&amp;ctl_segA,_compare_data!$B$109:$L$109,0)),0)</f>
        <v>376</v>
      </c>
      <c r="AE139">
        <f>IFERROR(INDEX(_compare_data!$B$110:$L$215,MATCH($B139,_compare_data!$A$110:$A$215,0),MATCH(ctl_solB&amp;" · Seg "&amp;ctl_segB,_compare_data!$B$109:$L$109,0)),0)</f>
        <v>380</v>
      </c>
    </row>
    <row r="140" spans="2:31" x14ac:dyDescent="0.2">
      <c r="B140" s="3" t="str">
        <f>INDEX(_detail_ordering!$A$135:$A$140,MATCH(6,_detail_ordering!$E$135:$E$140,0))</f>
        <v>ES06</v>
      </c>
      <c r="C140" s="2" t="str">
        <f>INDEX(_detail_ordering!$B$135:$B$140,MATCH(6,_detail_ordering!$E$135:$E$140,0))</f>
        <v>ES06 - I want closure so I can move on</v>
      </c>
      <c r="D140" t="s">
        <v>240</v>
      </c>
      <c r="E140" s="5">
        <f>IFERROR(INDEX(_compare_data!$B$2:$L$107,MATCH($B140,_compare_data!$A$2:$A$107,0),MATCH(ctl_solA&amp;" · Seg "&amp;ctl_segA,_compare_data!$B$1:$L$1,0)),"")</f>
        <v>0.76063999999999998</v>
      </c>
      <c r="F140" s="7">
        <f>IFERROR(INDEX(_compare_data!$B$2:$L$107,MATCH($B140,_compare_data!$A$2:$A$107,0),MATCH(ctl_solB&amp;" · Seg "&amp;ctl_segB,_compare_data!$B$1:$L$1,0)),"")</f>
        <v>0.76841999999999999</v>
      </c>
      <c r="H140" s="5">
        <f t="shared" si="20"/>
        <v>-7.7800000000000091E-3</v>
      </c>
      <c r="I140" s="7">
        <f t="shared" si="21"/>
        <v>0.86786893036250656</v>
      </c>
      <c r="K140" s="29" t="str">
        <f>IFERROR(
IF(
$E140 &gt;= MAX(INDEX('Seg Compare'!$G$135:$H$140,MATCH($C140,'Seg Compare'!$C$135:$C$140,0),)) - $F$4,
"High",
IF(
$E140 &lt;= MIN(INDEX('Seg Compare'!$G$135:$H$140,MATCH($C140,'Seg Compare'!$C$135:$C$140,0),)) + $F$4,
"Low","")
),
IF(
1 - $E140 &lt;= MIN(INDEX('Seg Compare'!$G$135:$H$140,MATCH($B140,'Seg Compare'!$B$135:$B$140,0),)) + $F$4,
"High",
IF(
1 - $E140 &gt;= MAX(INDEX('Seg Compare'!$G$135:$H$140,MATCH($B140,'Seg Compare'!$B$135:$B$140,0),)) - $F$4,
"Low", "")
)
)</f>
        <v>Low</v>
      </c>
      <c r="M140" s="4" t="str">
        <f>VLOOKUP($B140,
'Seg Compare'!$B:$AL,
MATCH($M$11, 'Seg Compare'!$B$11:$AL$11, 0),
FALSE
)</f>
        <v>profile</v>
      </c>
      <c r="AD140">
        <f>IFERROR(INDEX(_compare_data!$B$110:$L$215,MATCH($B140,_compare_data!$A$110:$A$215,0),MATCH(ctl_solA&amp;" · Seg "&amp;ctl_segA,_compare_data!$B$109:$L$109,0)),0)</f>
        <v>376</v>
      </c>
      <c r="AE140">
        <f>IFERROR(INDEX(_compare_data!$B$110:$L$215,MATCH($B140,_compare_data!$A$110:$A$215,0),MATCH(ctl_solB&amp;" · Seg "&amp;ctl_segB,_compare_data!$B$109:$L$109,0)),0)</f>
        <v>380</v>
      </c>
    </row>
    <row r="141" spans="2:31" x14ac:dyDescent="0.2"/>
    <row r="142" spans="2:31" x14ac:dyDescent="0.2"/>
    <row r="143" spans="2:31" x14ac:dyDescent="0.2">
      <c r="C143" s="26" t="s">
        <v>200</v>
      </c>
    </row>
    <row r="144" spans="2:31" x14ac:dyDescent="0.2">
      <c r="B144" s="11" t="str">
        <f>INDEX(_detail_ordering!$A$144:$A$149,MATCH(1,_detail_ordering!$E$144:$E$149,0))</f>
        <v>DU03</v>
      </c>
      <c r="C144" s="10" t="str">
        <f>INDEX(_detail_ordering!$B$144:$B$149,MATCH(1,_detail_ordering!$E$144:$E$149,0))</f>
        <v>DU03 - Ready to sign with a lawyer this week</v>
      </c>
      <c r="D144" t="s">
        <v>240</v>
      </c>
      <c r="E144" s="14">
        <f>IFERROR(INDEX(_compare_data!$B$2:$L$107,MATCH($B144,_compare_data!$A$2:$A$107,0),MATCH(ctl_solA&amp;" · Seg "&amp;ctl_segA,_compare_data!$B$1:$L$1,0)),"")</f>
        <v>0.59043000000000001</v>
      </c>
      <c r="F144" s="16">
        <f>IFERROR(INDEX(_compare_data!$B$2:$L$107,MATCH($B144,_compare_data!$A$2:$A$107,0),MATCH(ctl_solB&amp;" · Seg "&amp;ctl_segB,_compare_data!$B$1:$L$1,0)),"")</f>
        <v>0.57104999999999995</v>
      </c>
      <c r="H144" s="14">
        <f t="shared" ref="H144:H149" si="22">IFERROR($E144-$F144,"")</f>
        <v>1.9380000000000064E-2</v>
      </c>
      <c r="I144" s="16">
        <f t="shared" ref="I144:I149" si="23">IFERROR(CHIDIST((AD144+AE144)*MAX(ABS((E144*AD144)*((1-F144)*AE144)-((1-E144)*AD144)*(F144*AE144))-(AD144+AE144)/2,0)^2/(AD144*AE144*(E144*AD144+F144*AE144)*((1-E144)*AD144+(1-F144)*AE144)),1),1)</f>
        <v>0.64105441854793477</v>
      </c>
      <c r="K144" s="29" t="str">
        <f>IFERROR(
IF(
$E144 &gt;= MAX(INDEX('Seg Compare'!$G$144:$H$149,MATCH($C144,'Seg Compare'!$C$144:$C$149,0),)) - $F$4,
"High",
IF(
$E144 &lt;= MIN(INDEX('Seg Compare'!$G$144:$H$149,MATCH($C144,'Seg Compare'!$C$144:$C$149,0),)) + $F$4,
"Low","")
),
IF(
1 - $E144 &lt;= MIN(INDEX('Seg Compare'!$G$144:$H$149,MATCH($B144,'Seg Compare'!$B$144:$B$149,0),)) + $F$4,
"High",
IF(
1 - $E144 &gt;= MAX(INDEX('Seg Compare'!$G$144:$H$149,MATCH($B144,'Seg Compare'!$B$144:$B$149,0),)) - $F$4,
"Low", "")
)
)</f>
        <v>High</v>
      </c>
      <c r="M144" s="19" t="str">
        <f>VLOOKUP($B144,
'Seg Compare'!$B:$AL,
MATCH($M$11, 'Seg Compare'!$B$11:$AL$11, 0),
FALSE
)</f>
        <v>profile</v>
      </c>
      <c r="AD144">
        <f>IFERROR(INDEX(_compare_data!$B$110:$L$215,MATCH($B144,_compare_data!$A$110:$A$215,0),MATCH(ctl_solA&amp;" · Seg "&amp;ctl_segA,_compare_data!$B$109:$L$109,0)),0)</f>
        <v>376</v>
      </c>
      <c r="AE144">
        <f>IFERROR(INDEX(_compare_data!$B$110:$L$215,MATCH($B144,_compare_data!$A$110:$A$215,0),MATCH(ctl_solB&amp;" · Seg "&amp;ctl_segB,_compare_data!$B$109:$L$109,0)),0)</f>
        <v>380</v>
      </c>
    </row>
    <row r="145" spans="2:31" x14ac:dyDescent="0.2">
      <c r="B145" s="13" t="str">
        <f>INDEX(_detail_ordering!$A$144:$A$149,MATCH(2,_detail_ordering!$E$144:$E$149,0))</f>
        <v>DU01</v>
      </c>
      <c r="C145" s="12" t="str">
        <f>INDEX(_detail_ordering!$B$144:$B$149,MATCH(2,_detail_ordering!$E$144:$E$149,0))</f>
        <v>DU01 - Already contacted at least one lawyer</v>
      </c>
      <c r="D145" t="s">
        <v>240</v>
      </c>
      <c r="E145" s="15">
        <f>IFERROR(INDEX(_compare_data!$B$2:$L$107,MATCH($B145,_compare_data!$A$2:$A$107,0),MATCH(ctl_solA&amp;" · Seg "&amp;ctl_segA,_compare_data!$B$1:$L$1,0)),"")</f>
        <v>0.81915000000000004</v>
      </c>
      <c r="F145" s="17">
        <f>IFERROR(INDEX(_compare_data!$B$2:$L$107,MATCH($B145,_compare_data!$A$2:$A$107,0),MATCH(ctl_solB&amp;" · Seg "&amp;ctl_segB,_compare_data!$B$1:$L$1,0)),"")</f>
        <v>0.81315999999999999</v>
      </c>
      <c r="H145" s="15">
        <f t="shared" si="22"/>
        <v>5.9900000000000508E-3</v>
      </c>
      <c r="I145" s="17">
        <f t="shared" si="23"/>
        <v>0.90551983381293466</v>
      </c>
      <c r="K145" s="29" t="str">
        <f>IFERROR(
IF(
$E145 &gt;= MAX(INDEX('Seg Compare'!$G$144:$H$149,MATCH($C145,'Seg Compare'!$C$144:$C$149,0),)) - $F$4,
"High",
IF(
$E145 &lt;= MIN(INDEX('Seg Compare'!$G$144:$H$149,MATCH($C145,'Seg Compare'!$C$144:$C$149,0),)) + $F$4,
"Low","")
),
IF(
1 - $E145 &lt;= MIN(INDEX('Seg Compare'!$G$144:$H$149,MATCH($B145,'Seg Compare'!$B$144:$B$149,0),)) + $F$4,
"High",
IF(
1 - $E145 &gt;= MAX(INDEX('Seg Compare'!$G$144:$H$149,MATCH($B145,'Seg Compare'!$B$144:$B$149,0),)) - $F$4,
"Low", "")
)
)</f>
        <v>High</v>
      </c>
      <c r="M145" s="20" t="str">
        <f>VLOOKUP($B145,
'Seg Compare'!$B:$AL,
MATCH($M$11, 'Seg Compare'!$B$11:$AL$11, 0),
FALSE
)</f>
        <v>profile</v>
      </c>
      <c r="AD145">
        <f>IFERROR(INDEX(_compare_data!$B$110:$L$215,MATCH($B145,_compare_data!$A$110:$A$215,0),MATCH(ctl_solA&amp;" · Seg "&amp;ctl_segA,_compare_data!$B$109:$L$109,0)),0)</f>
        <v>376</v>
      </c>
      <c r="AE145">
        <f>IFERROR(INDEX(_compare_data!$B$110:$L$215,MATCH($B145,_compare_data!$A$110:$A$215,0),MATCH(ctl_solB&amp;" · Seg "&amp;ctl_segB,_compare_data!$B$109:$L$109,0)),0)</f>
        <v>380</v>
      </c>
    </row>
    <row r="146" spans="2:31" x14ac:dyDescent="0.2">
      <c r="B146" s="13" t="str">
        <f>INDEX(_detail_ordering!$A$144:$A$149,MATCH(3,_detail_ordering!$E$144:$E$149,0))</f>
        <v>DU05</v>
      </c>
      <c r="C146" s="12" t="str">
        <f>INDEX(_detail_ordering!$B$144:$B$149,MATCH(3,_detail_ordering!$E$144:$E$149,0))</f>
        <v>DU05 - Incident occurred within the last 30 days</v>
      </c>
      <c r="D146" t="s">
        <v>240</v>
      </c>
      <c r="E146" s="15">
        <f>IFERROR(INDEX(_compare_data!$B$2:$L$107,MATCH($B146,_compare_data!$A$2:$A$107,0),MATCH(ctl_solA&amp;" · Seg "&amp;ctl_segA,_compare_data!$B$1:$L$1,0)),"")</f>
        <v>0.57181000000000004</v>
      </c>
      <c r="F146" s="17">
        <f>IFERROR(INDEX(_compare_data!$B$2:$L$107,MATCH($B146,_compare_data!$A$2:$A$107,0),MATCH(ctl_solB&amp;" · Seg "&amp;ctl_segB,_compare_data!$B$1:$L$1,0)),"")</f>
        <v>0.56842000000000004</v>
      </c>
      <c r="H146" s="15">
        <f t="shared" si="22"/>
        <v>3.3900000000000041E-3</v>
      </c>
      <c r="I146" s="17">
        <f t="shared" si="23"/>
        <v>0.98350716124293058</v>
      </c>
      <c r="K146" s="29" t="str">
        <f>IFERROR(
IF(
$E146 &gt;= MAX(INDEX('Seg Compare'!$G$144:$H$149,MATCH($C146,'Seg Compare'!$C$144:$C$149,0),)) - $F$4,
"High",
IF(
$E146 &lt;= MIN(INDEX('Seg Compare'!$G$144:$H$149,MATCH($C146,'Seg Compare'!$C$144:$C$149,0),)) + $F$4,
"Low","")
),
IF(
1 - $E146 &lt;= MIN(INDEX('Seg Compare'!$G$144:$H$149,MATCH($B146,'Seg Compare'!$B$144:$B$149,0),)) + $F$4,
"High",
IF(
1 - $E146 &gt;= MAX(INDEX('Seg Compare'!$G$144:$H$149,MATCH($B146,'Seg Compare'!$B$144:$B$149,0),)) - $F$4,
"Low", "")
)
)</f>
        <v>High</v>
      </c>
      <c r="M146" s="20" t="str">
        <f>VLOOKUP($B146,
'Seg Compare'!$B:$AL,
MATCH($M$11, 'Seg Compare'!$B$11:$AL$11, 0),
FALSE
)</f>
        <v>profile</v>
      </c>
      <c r="AD146">
        <f>IFERROR(INDEX(_compare_data!$B$110:$L$215,MATCH($B146,_compare_data!$A$110:$A$215,0),MATCH(ctl_solA&amp;" · Seg "&amp;ctl_segA,_compare_data!$B$109:$L$109,0)),0)</f>
        <v>376</v>
      </c>
      <c r="AE146">
        <f>IFERROR(INDEX(_compare_data!$B$110:$L$215,MATCH($B146,_compare_data!$A$110:$A$215,0),MATCH(ctl_solB&amp;" · Seg "&amp;ctl_segB,_compare_data!$B$109:$L$109,0)),0)</f>
        <v>380</v>
      </c>
    </row>
    <row r="147" spans="2:31" x14ac:dyDescent="0.2">
      <c r="B147" s="13" t="str">
        <f>INDEX(_detail_ordering!$A$144:$A$149,MATCH(4,_detail_ordering!$E$144:$E$149,0))</f>
        <v>DU06</v>
      </c>
      <c r="C147" s="12" t="str">
        <f>INDEX(_detail_ordering!$B$144:$B$149,MATCH(4,_detail_ordering!$E$144:$E$149,0))</f>
        <v>DU06 - Doctor recommended consulting a lawyer</v>
      </c>
      <c r="D147" t="s">
        <v>240</v>
      </c>
      <c r="E147" s="15">
        <f>IFERROR(INDEX(_compare_data!$B$2:$L$107,MATCH($B147,_compare_data!$A$2:$A$107,0),MATCH(ctl_solA&amp;" · Seg "&amp;ctl_segA,_compare_data!$B$1:$L$1,0)),"")</f>
        <v>0.52127999999999997</v>
      </c>
      <c r="F147" s="17">
        <f>IFERROR(INDEX(_compare_data!$B$2:$L$107,MATCH($B147,_compare_data!$A$2:$A$107,0),MATCH(ctl_solB&amp;" · Seg "&amp;ctl_segB,_compare_data!$B$1:$L$1,0)),"")</f>
        <v>0.52105000000000001</v>
      </c>
      <c r="H147" s="15">
        <f t="shared" si="22"/>
        <v>2.2999999999995246E-4</v>
      </c>
      <c r="I147" s="17">
        <f t="shared" si="23"/>
        <v>1</v>
      </c>
      <c r="K147" s="29" t="str">
        <f>IFERROR(
IF(
$E147 &gt;= MAX(INDEX('Seg Compare'!$G$144:$H$149,MATCH($C147,'Seg Compare'!$C$144:$C$149,0),)) - $F$4,
"High",
IF(
$E147 &lt;= MIN(INDEX('Seg Compare'!$G$144:$H$149,MATCH($C147,'Seg Compare'!$C$144:$C$149,0),)) + $F$4,
"Low","")
),
IF(
1 - $E147 &lt;= MIN(INDEX('Seg Compare'!$G$144:$H$149,MATCH($B147,'Seg Compare'!$B$144:$B$149,0),)) + $F$4,
"High",
IF(
1 - $E147 &gt;= MAX(INDEX('Seg Compare'!$G$144:$H$149,MATCH($B147,'Seg Compare'!$B$144:$B$149,0),)) - $F$4,
"Low", "")
)
)</f>
        <v>High</v>
      </c>
      <c r="M147" s="20" t="str">
        <f>VLOOKUP($B147,
'Seg Compare'!$B:$AL,
MATCH($M$11, 'Seg Compare'!$B$11:$AL$11, 0),
FALSE
)</f>
        <v>profile</v>
      </c>
      <c r="AD147">
        <f>IFERROR(INDEX(_compare_data!$B$110:$L$215,MATCH($B147,_compare_data!$A$110:$A$215,0),MATCH(ctl_solA&amp;" · Seg "&amp;ctl_segA,_compare_data!$B$109:$L$109,0)),0)</f>
        <v>376</v>
      </c>
      <c r="AE147">
        <f>IFERROR(INDEX(_compare_data!$B$110:$L$215,MATCH($B147,_compare_data!$A$110:$A$215,0),MATCH(ctl_solB&amp;" · Seg "&amp;ctl_segB,_compare_data!$B$109:$L$109,0)),0)</f>
        <v>380</v>
      </c>
    </row>
    <row r="148" spans="2:31" x14ac:dyDescent="0.2">
      <c r="B148" s="13" t="str">
        <f>INDEX(_detail_ordering!$A$144:$A$149,MATCH(5,_detail_ordering!$E$144:$E$149,0))</f>
        <v>DU02</v>
      </c>
      <c r="C148" s="12" t="str">
        <f>INDEX(_detail_ordering!$B$144:$B$149,MATCH(5,_detail_ordering!$E$144:$E$149,0))</f>
        <v>DU02 - Worried about statute of limitations</v>
      </c>
      <c r="D148" t="s">
        <v>240</v>
      </c>
      <c r="E148" s="15">
        <f>IFERROR(INDEX(_compare_data!$B$2:$L$107,MATCH($B148,_compare_data!$A$2:$A$107,0),MATCH(ctl_solA&amp;" · Seg "&amp;ctl_segA,_compare_data!$B$1:$L$1,0)),"")</f>
        <v>0.55052999999999996</v>
      </c>
      <c r="F148" s="17">
        <f>IFERROR(INDEX(_compare_data!$B$2:$L$107,MATCH($B148,_compare_data!$A$2:$A$107,0),MATCH(ctl_solB&amp;" · Seg "&amp;ctl_segB,_compare_data!$B$1:$L$1,0)),"")</f>
        <v>0.56315999999999999</v>
      </c>
      <c r="H148" s="15">
        <f t="shared" si="22"/>
        <v>-1.263000000000003E-2</v>
      </c>
      <c r="I148" s="17">
        <f t="shared" si="23"/>
        <v>0.78230530482248195</v>
      </c>
      <c r="K148" s="29" t="str">
        <f>IFERROR(
IF(
$E148 &gt;= MAX(INDEX('Seg Compare'!$G$144:$H$149,MATCH($C148,'Seg Compare'!$C$144:$C$149,0),)) - $F$4,
"High",
IF(
$E148 &lt;= MIN(INDEX('Seg Compare'!$G$144:$H$149,MATCH($C148,'Seg Compare'!$C$144:$C$149,0),)) + $F$4,
"Low","")
),
IF(
1 - $E148 &lt;= MIN(INDEX('Seg Compare'!$G$144:$H$149,MATCH($B148,'Seg Compare'!$B$144:$B$149,0),)) + $F$4,
"High",
IF(
1 - $E148 &gt;= MAX(INDEX('Seg Compare'!$G$144:$H$149,MATCH($B148,'Seg Compare'!$B$144:$B$149,0),)) - $F$4,
"Low", "")
)
)</f>
        <v>Low</v>
      </c>
      <c r="M148" s="20" t="str">
        <f>VLOOKUP($B148,
'Seg Compare'!$B:$AL,
MATCH($M$11, 'Seg Compare'!$B$11:$AL$11, 0),
FALSE
)</f>
        <v>profile</v>
      </c>
      <c r="AD148">
        <f>IFERROR(INDEX(_compare_data!$B$110:$L$215,MATCH($B148,_compare_data!$A$110:$A$215,0),MATCH(ctl_solA&amp;" · Seg "&amp;ctl_segA,_compare_data!$B$109:$L$109,0)),0)</f>
        <v>376</v>
      </c>
      <c r="AE148">
        <f>IFERROR(INDEX(_compare_data!$B$110:$L$215,MATCH($B148,_compare_data!$A$110:$A$215,0),MATCH(ctl_solB&amp;" · Seg "&amp;ctl_segB,_compare_data!$B$109:$L$109,0)),0)</f>
        <v>380</v>
      </c>
    </row>
    <row r="149" spans="2:31" x14ac:dyDescent="0.2">
      <c r="B149" s="3" t="str">
        <f>INDEX(_detail_ordering!$A$144:$A$149,MATCH(6,_detail_ordering!$E$144:$E$149,0))</f>
        <v>DU04</v>
      </c>
      <c r="C149" s="2" t="str">
        <f>INDEX(_detail_ordering!$B$144:$B$149,MATCH(6,_detail_ordering!$E$144:$E$149,0))</f>
        <v>DU04 - Still comparing multiple lawyers</v>
      </c>
      <c r="D149" t="s">
        <v>240</v>
      </c>
      <c r="E149" s="5">
        <f>IFERROR(INDEX(_compare_data!$B$2:$L$107,MATCH($B149,_compare_data!$A$2:$A$107,0),MATCH(ctl_solA&amp;" · Seg "&amp;ctl_segA,_compare_data!$B$1:$L$1,0)),"")</f>
        <v>0.27128000000000002</v>
      </c>
      <c r="F149" s="7">
        <f>IFERROR(INDEX(_compare_data!$B$2:$L$107,MATCH($B149,_compare_data!$A$2:$A$107,0),MATCH(ctl_solB&amp;" · Seg "&amp;ctl_segB,_compare_data!$B$1:$L$1,0)),"")</f>
        <v>0.28947000000000001</v>
      </c>
      <c r="H149" s="5">
        <f t="shared" si="22"/>
        <v>-1.8189999999999984E-2</v>
      </c>
      <c r="I149" s="7">
        <f t="shared" si="23"/>
        <v>0.63427190589003724</v>
      </c>
      <c r="K149" s="29" t="str">
        <f>IFERROR(
IF(
$E149 &gt;= MAX(INDEX('Seg Compare'!$G$144:$H$149,MATCH($C149,'Seg Compare'!$C$144:$C$149,0),)) - $F$4,
"High",
IF(
$E149 &lt;= MIN(INDEX('Seg Compare'!$G$144:$H$149,MATCH($C149,'Seg Compare'!$C$144:$C$149,0),)) + $F$4,
"Low","")
),
IF(
1 - $E149 &lt;= MIN(INDEX('Seg Compare'!$G$144:$H$149,MATCH($B149,'Seg Compare'!$B$144:$B$149,0),)) + $F$4,
"High",
IF(
1 - $E149 &gt;= MAX(INDEX('Seg Compare'!$G$144:$H$149,MATCH($B149,'Seg Compare'!$B$144:$B$149,0),)) - $F$4,
"Low", "")
)
)</f>
        <v>Low</v>
      </c>
      <c r="M149" s="4" t="str">
        <f>VLOOKUP($B149,
'Seg Compare'!$B:$AL,
MATCH($M$11, 'Seg Compare'!$B$11:$AL$11, 0),
FALSE
)</f>
        <v>profile</v>
      </c>
      <c r="AD149">
        <f>IFERROR(INDEX(_compare_data!$B$110:$L$215,MATCH($B149,_compare_data!$A$110:$A$215,0),MATCH(ctl_solA&amp;" · Seg "&amp;ctl_segA,_compare_data!$B$109:$L$109,0)),0)</f>
        <v>376</v>
      </c>
      <c r="AE149">
        <f>IFERROR(INDEX(_compare_data!$B$110:$L$215,MATCH($B149,_compare_data!$A$110:$A$215,0),MATCH(ctl_solB&amp;" · Seg "&amp;ctl_segB,_compare_data!$B$109:$L$109,0)),0)</f>
        <v>380</v>
      </c>
    </row>
    <row r="150" spans="2:31" x14ac:dyDescent="0.2"/>
    <row r="151" spans="2:31" x14ac:dyDescent="0.2"/>
    <row r="152" spans="2:31" x14ac:dyDescent="0.2">
      <c r="C152" s="26" t="s">
        <v>213</v>
      </c>
    </row>
    <row r="153" spans="2:31" x14ac:dyDescent="0.2">
      <c r="B153" s="11" t="str">
        <f>INDEX(_detail_ordering!$A$153:$A$159,MATCH(1,_detail_ordering!$E$153:$E$159,0))</f>
        <v>DM06</v>
      </c>
      <c r="C153" s="10" t="str">
        <f>INDEX(_detail_ordering!$B$153:$B$159,MATCH(1,_detail_ordering!$E$153:$E$159,0))</f>
        <v>DM06 - Bachelor's degree or higher</v>
      </c>
      <c r="D153" t="s">
        <v>240</v>
      </c>
      <c r="E153" s="14">
        <f>IFERROR(INDEX(_compare_data!$B$2:$L$107,MATCH($B153,_compare_data!$A$2:$A$107,0),MATCH(ctl_solA&amp;" · Seg "&amp;ctl_segA,_compare_data!$B$1:$L$1,0)),"")</f>
        <v>0.90159999999999996</v>
      </c>
      <c r="F153" s="16">
        <f>IFERROR(INDEX(_compare_data!$B$2:$L$107,MATCH($B153,_compare_data!$A$2:$A$107,0),MATCH(ctl_solB&amp;" · Seg "&amp;ctl_segB,_compare_data!$B$1:$L$1,0)),"")</f>
        <v>0.88946999999999998</v>
      </c>
      <c r="H153" s="14">
        <f t="shared" ref="H153:H159" si="24">IFERROR($E153-$F153,"")</f>
        <v>1.2129999999999974E-2</v>
      </c>
      <c r="I153" s="16">
        <f t="shared" ref="I153:I159" si="25">IFERROR(CHIDIST((AD153+AE153)*MAX(ABS((E153*AD153)*((1-F153)*AE153)-((1-E153)*AD153)*(F153*AE153))-(AD153+AE153)/2,0)^2/(AD153*AE153*(E153*AD153+F153*AE153)*((1-E153)*AD153+(1-F153)*AE153)),1),1)</f>
        <v>0.66993586980960984</v>
      </c>
      <c r="K153" s="29" t="str">
        <f>IFERROR(
IF(
$E153 &gt;= MAX(INDEX('Seg Compare'!$G$153:$H$159,MATCH($C153,'Seg Compare'!$C$153:$C$159,0),)) - $F$4,
"High",
IF(
$E153 &lt;= MIN(INDEX('Seg Compare'!$G$153:$H$159,MATCH($C153,'Seg Compare'!$C$153:$C$159,0),)) + $F$4,
"Low","")
),
IF(
1 - $E153 &lt;= MIN(INDEX('Seg Compare'!$G$153:$H$159,MATCH($B153,'Seg Compare'!$B$153:$B$159,0),)) + $F$4,
"High",
IF(
1 - $E153 &gt;= MAX(INDEX('Seg Compare'!$G$153:$H$159,MATCH($B153,'Seg Compare'!$B$153:$B$159,0),)) - $F$4,
"Low", "")
)
)</f>
        <v>High</v>
      </c>
      <c r="M153" s="19" t="str">
        <f>VLOOKUP($B153,
'Seg Compare'!$B:$AL,
MATCH($M$11, 'Seg Compare'!$B$11:$AL$11, 0),
FALSE
)</f>
        <v>profile</v>
      </c>
      <c r="AD153">
        <f>IFERROR(INDEX(_compare_data!$B$110:$L$215,MATCH($B153,_compare_data!$A$110:$A$215,0),MATCH(ctl_solA&amp;" · Seg "&amp;ctl_segA,_compare_data!$B$109:$L$109,0)),0)</f>
        <v>376</v>
      </c>
      <c r="AE153">
        <f>IFERROR(INDEX(_compare_data!$B$110:$L$215,MATCH($B153,_compare_data!$A$110:$A$215,0),MATCH(ctl_solB&amp;" · Seg "&amp;ctl_segB,_compare_data!$B$109:$L$109,0)),0)</f>
        <v>380</v>
      </c>
    </row>
    <row r="154" spans="2:31" x14ac:dyDescent="0.2">
      <c r="B154" s="13" t="str">
        <f>INDEX(_detail_ordering!$A$153:$A$159,MATCH(2,_detail_ordering!$E$153:$E$159,0))</f>
        <v>DM02</v>
      </c>
      <c r="C154" s="12" t="str">
        <f>INDEX(_detail_ordering!$B$153:$B$159,MATCH(2,_detail_ordering!$E$153:$E$159,0))</f>
        <v>DM02 - Age 35-54</v>
      </c>
      <c r="D154" t="s">
        <v>240</v>
      </c>
      <c r="E154" s="15">
        <f>IFERROR(INDEX(_compare_data!$B$2:$L$107,MATCH($B154,_compare_data!$A$2:$A$107,0),MATCH(ctl_solA&amp;" · Seg "&amp;ctl_segA,_compare_data!$B$1:$L$1,0)),"")</f>
        <v>0.45745000000000002</v>
      </c>
      <c r="F154" s="17">
        <f>IFERROR(INDEX(_compare_data!$B$2:$L$107,MATCH($B154,_compare_data!$A$2:$A$107,0),MATCH(ctl_solB&amp;" · Seg "&amp;ctl_segB,_compare_data!$B$1:$L$1,0)),"")</f>
        <v>0.44736999999999999</v>
      </c>
      <c r="H154" s="15">
        <f t="shared" si="24"/>
        <v>1.0080000000000033E-2</v>
      </c>
      <c r="I154" s="17">
        <f t="shared" si="25"/>
        <v>0.83730393700653916</v>
      </c>
      <c r="K154" s="29" t="str">
        <f>IFERROR(
IF(
$E154 &gt;= MAX(INDEX('Seg Compare'!$G$153:$H$159,MATCH($C154,'Seg Compare'!$C$153:$C$159,0),)) - $F$4,
"High",
IF(
$E154 &lt;= MIN(INDEX('Seg Compare'!$G$153:$H$159,MATCH($C154,'Seg Compare'!$C$153:$C$159,0),)) + $F$4,
"Low","")
),
IF(
1 - $E154 &lt;= MIN(INDEX('Seg Compare'!$G$153:$H$159,MATCH($B154,'Seg Compare'!$B$153:$B$159,0),)) + $F$4,
"High",
IF(
1 - $E154 &gt;= MAX(INDEX('Seg Compare'!$G$153:$H$159,MATCH($B154,'Seg Compare'!$B$153:$B$159,0),)) - $F$4,
"Low", "")
)
)</f>
        <v>High</v>
      </c>
      <c r="M154" s="20" t="str">
        <f>VLOOKUP($B154,
'Seg Compare'!$B:$AL,
MATCH($M$11, 'Seg Compare'!$B$11:$AL$11, 0),
FALSE
)</f>
        <v>profile</v>
      </c>
      <c r="AD154">
        <f>IFERROR(INDEX(_compare_data!$B$110:$L$215,MATCH($B154,_compare_data!$A$110:$A$215,0),MATCH(ctl_solA&amp;" · Seg "&amp;ctl_segA,_compare_data!$B$109:$L$109,0)),0)</f>
        <v>376</v>
      </c>
      <c r="AE154">
        <f>IFERROR(INDEX(_compare_data!$B$110:$L$215,MATCH($B154,_compare_data!$A$110:$A$215,0),MATCH(ctl_solB&amp;" · Seg "&amp;ctl_segB,_compare_data!$B$109:$L$109,0)),0)</f>
        <v>380</v>
      </c>
    </row>
    <row r="155" spans="2:31" x14ac:dyDescent="0.2">
      <c r="B155" s="13" t="str">
        <f>INDEX(_detail_ordering!$A$153:$A$159,MATCH(3,_detail_ordering!$E$153:$E$159,0))</f>
        <v>DM07</v>
      </c>
      <c r="C155" s="12" t="str">
        <f>INDEX(_detail_ordering!$B$153:$B$159,MATCH(3,_detail_ordering!$E$153:$E$159,0))</f>
        <v>DM07 - Lives in urban area</v>
      </c>
      <c r="D155" t="s">
        <v>240</v>
      </c>
      <c r="E155" s="15">
        <f>IFERROR(INDEX(_compare_data!$B$2:$L$107,MATCH($B155,_compare_data!$A$2:$A$107,0),MATCH(ctl_solA&amp;" · Seg "&amp;ctl_segA,_compare_data!$B$1:$L$1,0)),"")</f>
        <v>0.43351000000000001</v>
      </c>
      <c r="F155" s="17">
        <f>IFERROR(INDEX(_compare_data!$B$2:$L$107,MATCH($B155,_compare_data!$A$2:$A$107,0),MATCH(ctl_solB&amp;" · Seg "&amp;ctl_segB,_compare_data!$B$1:$L$1,0)),"")</f>
        <v>0.43158000000000002</v>
      </c>
      <c r="H155" s="15">
        <f t="shared" si="24"/>
        <v>1.9299999999999873E-3</v>
      </c>
      <c r="I155" s="17">
        <f t="shared" si="25"/>
        <v>1</v>
      </c>
      <c r="K155" s="29" t="str">
        <f>IFERROR(
IF(
$E155 &gt;= MAX(INDEX('Seg Compare'!$G$153:$H$159,MATCH($C155,'Seg Compare'!$C$153:$C$159,0),)) - $F$4,
"High",
IF(
$E155 &lt;= MIN(INDEX('Seg Compare'!$G$153:$H$159,MATCH($C155,'Seg Compare'!$C$153:$C$159,0),)) + $F$4,
"Low","")
),
IF(
1 - $E155 &lt;= MIN(INDEX('Seg Compare'!$G$153:$H$159,MATCH($B155,'Seg Compare'!$B$153:$B$159,0),)) + $F$4,
"High",
IF(
1 - $E155 &gt;= MAX(INDEX('Seg Compare'!$G$153:$H$159,MATCH($B155,'Seg Compare'!$B$153:$B$159,0),)) - $F$4,
"Low", "")
)
)</f>
        <v>High</v>
      </c>
      <c r="M155" s="20" t="str">
        <f>VLOOKUP($B155,
'Seg Compare'!$B:$AL,
MATCH($M$11, 'Seg Compare'!$B$11:$AL$11, 0),
FALSE
)</f>
        <v>profile</v>
      </c>
      <c r="AD155">
        <f>IFERROR(INDEX(_compare_data!$B$110:$L$215,MATCH($B155,_compare_data!$A$110:$A$215,0),MATCH(ctl_solA&amp;" · Seg "&amp;ctl_segA,_compare_data!$B$109:$L$109,0)),0)</f>
        <v>376</v>
      </c>
      <c r="AE155">
        <f>IFERROR(INDEX(_compare_data!$B$110:$L$215,MATCH($B155,_compare_data!$A$110:$A$215,0),MATCH(ctl_solB&amp;" · Seg "&amp;ctl_segB,_compare_data!$B$109:$L$109,0)),0)</f>
        <v>380</v>
      </c>
    </row>
    <row r="156" spans="2:31" x14ac:dyDescent="0.2">
      <c r="B156" s="13" t="str">
        <f>INDEX(_detail_ordering!$A$153:$A$159,MATCH(4,_detail_ordering!$E$153:$E$159,0))</f>
        <v>DM03</v>
      </c>
      <c r="C156" s="12" t="str">
        <f>INDEX(_detail_ordering!$B$153:$B$159,MATCH(4,_detail_ordering!$E$153:$E$159,0))</f>
        <v>DM03 - Age 55+</v>
      </c>
      <c r="D156" t="s">
        <v>240</v>
      </c>
      <c r="E156" s="15">
        <f>IFERROR(INDEX(_compare_data!$B$2:$L$107,MATCH($B156,_compare_data!$A$2:$A$107,0),MATCH(ctl_solA&amp;" · Seg "&amp;ctl_segA,_compare_data!$B$1:$L$1,0)),"")</f>
        <v>0.24468000000000001</v>
      </c>
      <c r="F156" s="17">
        <f>IFERROR(INDEX(_compare_data!$B$2:$L$107,MATCH($B156,_compare_data!$A$2:$A$107,0),MATCH(ctl_solB&amp;" · Seg "&amp;ctl_segB,_compare_data!$B$1:$L$1,0)),"")</f>
        <v>0.24737000000000001</v>
      </c>
      <c r="H156" s="15">
        <f t="shared" si="24"/>
        <v>-2.6899999999999979E-3</v>
      </c>
      <c r="I156" s="17">
        <f t="shared" si="25"/>
        <v>0.99886863391458858</v>
      </c>
      <c r="K156" s="29" t="str">
        <f>IFERROR(
IF(
$E156 &gt;= MAX(INDEX('Seg Compare'!$G$153:$H$159,MATCH($C156,'Seg Compare'!$C$153:$C$159,0),)) - $F$4,
"High",
IF(
$E156 &lt;= MIN(INDEX('Seg Compare'!$G$153:$H$159,MATCH($C156,'Seg Compare'!$C$153:$C$159,0),)) + $F$4,
"Low","")
),
IF(
1 - $E156 &lt;= MIN(INDEX('Seg Compare'!$G$153:$H$159,MATCH($B156,'Seg Compare'!$B$153:$B$159,0),)) + $F$4,
"High",
IF(
1 - $E156 &gt;= MAX(INDEX('Seg Compare'!$G$153:$H$159,MATCH($B156,'Seg Compare'!$B$153:$B$159,0),)) - $F$4,
"Low", "")
)
)</f>
        <v>High</v>
      </c>
      <c r="M156" s="20" t="str">
        <f>VLOOKUP($B156,
'Seg Compare'!$B:$AL,
MATCH($M$11, 'Seg Compare'!$B$11:$AL$11, 0),
FALSE
)</f>
        <v>profile</v>
      </c>
      <c r="AD156">
        <f>IFERROR(INDEX(_compare_data!$B$110:$L$215,MATCH($B156,_compare_data!$A$110:$A$215,0),MATCH(ctl_solA&amp;" · Seg "&amp;ctl_segA,_compare_data!$B$109:$L$109,0)),0)</f>
        <v>376</v>
      </c>
      <c r="AE156">
        <f>IFERROR(INDEX(_compare_data!$B$110:$L$215,MATCH($B156,_compare_data!$A$110:$A$215,0),MATCH(ctl_solB&amp;" · Seg "&amp;ctl_segB,_compare_data!$B$109:$L$109,0)),0)</f>
        <v>380</v>
      </c>
    </row>
    <row r="157" spans="2:31" x14ac:dyDescent="0.2">
      <c r="B157" s="13" t="str">
        <f>INDEX(_detail_ordering!$A$153:$A$159,MATCH(5,_detail_ordering!$E$153:$E$159,0))</f>
        <v>DM05</v>
      </c>
      <c r="C157" s="12" t="str">
        <f>INDEX(_detail_ordering!$B$153:$B$159,MATCH(5,_detail_ordering!$E$153:$E$159,0))</f>
        <v>DM05 - Household income under $50K</v>
      </c>
      <c r="D157" t="s">
        <v>240</v>
      </c>
      <c r="E157" s="15">
        <f>IFERROR(INDEX(_compare_data!$B$2:$L$107,MATCH($B157,_compare_data!$A$2:$A$107,0),MATCH(ctl_solA&amp;" · Seg "&amp;ctl_segA,_compare_data!$B$1:$L$1,0)),"")</f>
        <v>3.1910000000000001E-2</v>
      </c>
      <c r="F157" s="17">
        <f>IFERROR(INDEX(_compare_data!$B$2:$L$107,MATCH($B157,_compare_data!$A$2:$A$107,0),MATCH(ctl_solB&amp;" · Seg "&amp;ctl_segB,_compare_data!$B$1:$L$1,0)),"")</f>
        <v>3.6839999999999998E-2</v>
      </c>
      <c r="H157" s="15">
        <f t="shared" si="24"/>
        <v>-4.9299999999999969E-3</v>
      </c>
      <c r="I157" s="17">
        <f t="shared" si="25"/>
        <v>0.86316703546466145</v>
      </c>
      <c r="K157" s="29" t="str">
        <f>IFERROR(
IF(
$E157 &gt;= MAX(INDEX('Seg Compare'!$G$153:$H$159,MATCH($C157,'Seg Compare'!$C$153:$C$159,0),)) - $F$4,
"High",
IF(
$E157 &lt;= MIN(INDEX('Seg Compare'!$G$153:$H$159,MATCH($C157,'Seg Compare'!$C$153:$C$159,0),)) + $F$4,
"Low","")
),
IF(
1 - $E157 &lt;= MIN(INDEX('Seg Compare'!$G$153:$H$159,MATCH($B157,'Seg Compare'!$B$153:$B$159,0),)) + $F$4,
"High",
IF(
1 - $E157 &gt;= MAX(INDEX('Seg Compare'!$G$153:$H$159,MATCH($B157,'Seg Compare'!$B$153:$B$159,0),)) - $F$4,
"Low", "")
)
)</f>
        <v>High</v>
      </c>
      <c r="M157" s="20" t="str">
        <f>VLOOKUP($B157,
'Seg Compare'!$B:$AL,
MATCH($M$11, 'Seg Compare'!$B$11:$AL$11, 0),
FALSE
)</f>
        <v>profile</v>
      </c>
      <c r="AD157">
        <f>IFERROR(INDEX(_compare_data!$B$110:$L$215,MATCH($B157,_compare_data!$A$110:$A$215,0),MATCH(ctl_solA&amp;" · Seg "&amp;ctl_segA,_compare_data!$B$109:$L$109,0)),0)</f>
        <v>376</v>
      </c>
      <c r="AE157">
        <f>IFERROR(INDEX(_compare_data!$B$110:$L$215,MATCH($B157,_compare_data!$A$110:$A$215,0),MATCH(ctl_solB&amp;" · Seg "&amp;ctl_segB,_compare_data!$B$109:$L$109,0)),0)</f>
        <v>380</v>
      </c>
    </row>
    <row r="158" spans="2:31" x14ac:dyDescent="0.2">
      <c r="B158" s="13" t="str">
        <f>INDEX(_detail_ordering!$A$153:$A$159,MATCH(6,_detail_ordering!$E$153:$E$159,0))</f>
        <v>DM01</v>
      </c>
      <c r="C158" s="12" t="str">
        <f>INDEX(_detail_ordering!$B$153:$B$159,MATCH(6,_detail_ordering!$E$153:$E$159,0))</f>
        <v>DM01 - Age 18-34</v>
      </c>
      <c r="D158" t="s">
        <v>240</v>
      </c>
      <c r="E158" s="15">
        <f>IFERROR(INDEX(_compare_data!$B$2:$L$107,MATCH($B158,_compare_data!$A$2:$A$107,0),MATCH(ctl_solA&amp;" · Seg "&amp;ctl_segA,_compare_data!$B$1:$L$1,0)),"")</f>
        <v>0.29787000000000002</v>
      </c>
      <c r="F158" s="17">
        <f>IFERROR(INDEX(_compare_data!$B$2:$L$107,MATCH($B158,_compare_data!$A$2:$A$107,0),MATCH(ctl_solB&amp;" · Seg "&amp;ctl_segB,_compare_data!$B$1:$L$1,0)),"")</f>
        <v>0.30525999999999998</v>
      </c>
      <c r="H158" s="15">
        <f t="shared" si="24"/>
        <v>-7.3899999999999522E-3</v>
      </c>
      <c r="I158" s="17">
        <f t="shared" si="25"/>
        <v>0.88698739462768772</v>
      </c>
      <c r="K158" s="29" t="str">
        <f>IFERROR(
IF(
$E158 &gt;= MAX(INDEX('Seg Compare'!$G$153:$H$159,MATCH($C158,'Seg Compare'!$C$153:$C$159,0),)) - $F$4,
"High",
IF(
$E158 &lt;= MIN(INDEX('Seg Compare'!$G$153:$H$159,MATCH($C158,'Seg Compare'!$C$153:$C$159,0),)) + $F$4,
"Low","")
),
IF(
1 - $E158 &lt;= MIN(INDEX('Seg Compare'!$G$153:$H$159,MATCH($B158,'Seg Compare'!$B$153:$B$159,0),)) + $F$4,
"High",
IF(
1 - $E158 &gt;= MAX(INDEX('Seg Compare'!$G$153:$H$159,MATCH($B158,'Seg Compare'!$B$153:$B$159,0),)) - $F$4,
"Low", "")
)
)</f>
        <v>Low</v>
      </c>
      <c r="M158" s="20" t="str">
        <f>VLOOKUP($B158,
'Seg Compare'!$B:$AL,
MATCH($M$11, 'Seg Compare'!$B$11:$AL$11, 0),
FALSE
)</f>
        <v>profile</v>
      </c>
      <c r="AD158">
        <f>IFERROR(INDEX(_compare_data!$B$110:$L$215,MATCH($B158,_compare_data!$A$110:$A$215,0),MATCH(ctl_solA&amp;" · Seg "&amp;ctl_segA,_compare_data!$B$109:$L$109,0)),0)</f>
        <v>376</v>
      </c>
      <c r="AE158">
        <f>IFERROR(INDEX(_compare_data!$B$110:$L$215,MATCH($B158,_compare_data!$A$110:$A$215,0),MATCH(ctl_solB&amp;" · Seg "&amp;ctl_segB,_compare_data!$B$109:$L$109,0)),0)</f>
        <v>380</v>
      </c>
    </row>
    <row r="159" spans="2:31" x14ac:dyDescent="0.2">
      <c r="B159" s="3" t="str">
        <f>INDEX(_detail_ordering!$A$153:$A$159,MATCH(7,_detail_ordering!$E$153:$E$159,0))</f>
        <v>DM04</v>
      </c>
      <c r="C159" s="2" t="str">
        <f>INDEX(_detail_ordering!$B$153:$B$159,MATCH(7,_detail_ordering!$E$153:$E$159,0))</f>
        <v>DM04 - Female</v>
      </c>
      <c r="D159" t="s">
        <v>240</v>
      </c>
      <c r="E159" s="5">
        <f>IFERROR(INDEX(_compare_data!$B$2:$L$107,MATCH($B159,_compare_data!$A$2:$A$107,0),MATCH(ctl_solA&amp;" · Seg "&amp;ctl_segA,_compare_data!$B$1:$L$1,0)),"")</f>
        <v>0.48137999999999997</v>
      </c>
      <c r="F159" s="7">
        <f>IFERROR(INDEX(_compare_data!$B$2:$L$107,MATCH($B159,_compare_data!$A$2:$A$107,0),MATCH(ctl_solB&amp;" · Seg "&amp;ctl_segB,_compare_data!$B$1:$L$1,0)),"")</f>
        <v>0.48947000000000002</v>
      </c>
      <c r="H159" s="5">
        <f t="shared" si="24"/>
        <v>-8.0900000000000416E-3</v>
      </c>
      <c r="I159" s="7">
        <f t="shared" si="25"/>
        <v>0.88095535031423755</v>
      </c>
      <c r="K159" s="29" t="str">
        <f>IFERROR(
IF(
$E159 &gt;= MAX(INDEX('Seg Compare'!$G$153:$H$159,MATCH($C159,'Seg Compare'!$C$153:$C$159,0),)) - $F$4,
"High",
IF(
$E159 &lt;= MIN(INDEX('Seg Compare'!$G$153:$H$159,MATCH($C159,'Seg Compare'!$C$153:$C$159,0),)) + $F$4,
"Low","")
),
IF(
1 - $E159 &lt;= MIN(INDEX('Seg Compare'!$G$153:$H$159,MATCH($B159,'Seg Compare'!$B$153:$B$159,0),)) + $F$4,
"High",
IF(
1 - $E159 &gt;= MAX(INDEX('Seg Compare'!$G$153:$H$159,MATCH($B159,'Seg Compare'!$B$153:$B$159,0),)) - $F$4,
"Low", "")
)
)</f>
        <v>Low</v>
      </c>
      <c r="M159" s="4" t="str">
        <f>VLOOKUP($B159,
'Seg Compare'!$B:$AL,
MATCH($M$11, 'Seg Compare'!$B$11:$AL$11, 0),
FALSE
)</f>
        <v>profile</v>
      </c>
      <c r="AD159">
        <f>IFERROR(INDEX(_compare_data!$B$110:$L$215,MATCH($B159,_compare_data!$A$110:$A$215,0),MATCH(ctl_solA&amp;" · Seg "&amp;ctl_segA,_compare_data!$B$109:$L$109,0)),0)</f>
        <v>376</v>
      </c>
      <c r="AE159">
        <f>IFERROR(INDEX(_compare_data!$B$110:$L$215,MATCH($B159,_compare_data!$A$110:$A$215,0),MATCH(ctl_solB&amp;" · Seg "&amp;ctl_segB,_compare_data!$B$109:$L$109,0)),0)</f>
        <v>380</v>
      </c>
    </row>
    <row r="160" spans="2:31" x14ac:dyDescent="0.2"/>
  </sheetData>
  <conditionalFormatting sqref="C15:C26">
    <cfRule type="expression" dxfId="200" priority="129">
      <formula>OR(
AND(
$F$8 = 1, $F$7 = 1, $M15 = "polar", $H15 &gt;= $F$2 * 1
),
AND(
$F$8 = 1, $F$7 = 1, $M15 = "profile", $H15 &gt;= $F$3 * 1
),
AND(
$F$8 = 1, $F$7 = 2, $I15 &lt;= $F$5, $H15 &gt; 0
)
            )</formula>
    </cfRule>
    <cfRule type="expression" dxfId="199" priority="132">
      <formula>OR(
AND(
$F$8 = 0, $F$7 = 1, $M15 = "polar", $H15 &gt;= $F$2 * 1
),
AND(
$F$8 = 0, $F$7 = 1, $M15 = "profile", $H15 &gt;= $F$3 * 1
),
AND(
$F$8 = 0, $F$7 = 2, $I15 &lt;= $F$5, $H15 &gt; 0
)
            )</formula>
    </cfRule>
    <cfRule type="expression" dxfId="198" priority="135">
      <formula>OR(
AND(
$F$8 = 1, $F$7 = 1, $M15 = "polar", $H15 &lt;= $F$2 * -1
),
AND(
$F$8 = 1, $F$7 = 1, $M15 = "profile", $H15 &lt;= $F$3 * -1
),
AND(
$F$8 = 1, $F$7 = 2, $I15 &lt;= $F$5, $H15 &lt; 0
)
            )</formula>
    </cfRule>
    <cfRule type="expression" dxfId="197" priority="138">
      <formula>OR(
AND(
$F$8 = 0, $F$7 = 1, $M15 = "polar", $H15 &lt;= $F$2 * -1
),
AND(
$F$8 = 0, $F$7 = 1, $M15 = "profile", $H15 &lt;= $F$3 * -1
),
AND(
$F$8 = 0, $F$7 = 2, $I15 &lt;= $F$5, $H15 &lt; 0
)
            )</formula>
    </cfRule>
  </conditionalFormatting>
  <conditionalFormatting sqref="C30:C39">
    <cfRule type="expression" dxfId="196" priority="141">
      <formula>OR(
AND(
$F$8 = 1, $F$7 = 1, $M30 = "polar", $H30 &gt;= $F$2 * 1
),
AND(
$F$8 = 1, $F$7 = 1, $M30 = "profile", $H30 &gt;= $F$3 * 1
),
AND(
$F$8 = 1, $F$7 = 2, $I30 &lt;= $F$5, $H30 &gt; 0
)
            )</formula>
    </cfRule>
    <cfRule type="expression" dxfId="195" priority="150">
      <formula>OR(
AND(
$F$8 = 0, $F$7 = 1, $M30 = "polar", $H30 &lt;= $F$2 * -1
),
AND(
$F$8 = 0, $F$7 = 1, $M30 = "profile", $H30 &lt;= $F$3 * -1
),
AND(
$F$8 = 0, $F$7 = 2, $I30 &lt;= $F$5, $H30 &lt; 0
)
            )</formula>
    </cfRule>
    <cfRule type="expression" dxfId="194" priority="147">
      <formula>OR(
AND(
$F$8 = 1, $F$7 = 1, $M30 = "polar", $H30 &lt;= $F$2 * -1
),
AND(
$F$8 = 1, $F$7 = 1, $M30 = "profile", $H30 &lt;= $F$3 * -1
),
AND(
$F$8 = 1, $F$7 = 2, $I30 &lt;= $F$5, $H30 &lt; 0
)
            )</formula>
    </cfRule>
    <cfRule type="expression" dxfId="193" priority="144">
      <formula>OR(
AND(
$F$8 = 0, $F$7 = 1, $M30 = "polar", $H30 &gt;= $F$2 * 1
),
AND(
$F$8 = 0, $F$7 = 1, $M30 = "profile", $H30 &gt;= $F$3 * 1
),
AND(
$F$8 = 0, $F$7 = 2, $I30 &lt;= $F$5, $H30 &gt; 0
)
            )</formula>
    </cfRule>
  </conditionalFormatting>
  <conditionalFormatting sqref="C43:C52">
    <cfRule type="expression" dxfId="192" priority="162">
      <formula>OR(
AND(
$F$8 = 0, $F$7 = 1, $M43 = "polar", $H43 &lt;= $F$2 * -1
),
AND(
$F$8 = 0, $F$7 = 1, $M43 = "profile", $H43 &lt;= $F$3 * -1
),
AND(
$F$8 = 0, $F$7 = 2, $I43 &lt;= $F$5, $H43 &lt; 0
)
            )</formula>
    </cfRule>
    <cfRule type="expression" dxfId="191" priority="159">
      <formula>OR(
AND(
$F$8 = 1, $F$7 = 1, $M43 = "polar", $H43 &lt;= $F$2 * -1
),
AND(
$F$8 = 1, $F$7 = 1, $M43 = "profile", $H43 &lt;= $F$3 * -1
),
AND(
$F$8 = 1, $F$7 = 2, $I43 &lt;= $F$5, $H43 &lt; 0
)
            )</formula>
    </cfRule>
    <cfRule type="expression" dxfId="190" priority="156">
      <formula>OR(
AND(
$F$8 = 0, $F$7 = 1, $M43 = "polar", $H43 &gt;= $F$2 * 1
),
AND(
$F$8 = 0, $F$7 = 1, $M43 = "profile", $H43 &gt;= $F$3 * 1
),
AND(
$F$8 = 0, $F$7 = 2, $I43 &lt;= $F$5, $H43 &gt; 0
)
            )</formula>
    </cfRule>
    <cfRule type="expression" dxfId="189" priority="153">
      <formula>OR(
AND(
$F$8 = 1, $F$7 = 1, $M43 = "polar", $H43 &gt;= $F$2 * 1
),
AND(
$F$8 = 1, $F$7 = 1, $M43 = "profile", $H43 &gt;= $F$3 * 1
),
AND(
$F$8 = 1, $F$7 = 2, $I43 &lt;= $F$5, $H43 &gt; 0
)
            )</formula>
    </cfRule>
  </conditionalFormatting>
  <conditionalFormatting sqref="C56:C63">
    <cfRule type="expression" dxfId="188" priority="171">
      <formula>OR(
AND(
$F$8 = 1, $F$7 = 1, $M56 = "polar", $H56 &lt;= $F$2 * -1
),
AND(
$F$8 = 1, $F$7 = 1, $M56 = "profile", $H56 &lt;= $F$3 * -1
),
AND(
$F$8 = 1, $F$7 = 2, $I56 &lt;= $F$5, $H56 &lt; 0
)
            )</formula>
    </cfRule>
    <cfRule type="expression" dxfId="187" priority="165">
      <formula>OR(
AND(
$F$8 = 1, $F$7 = 1, $M56 = "polar", $H56 &gt;= $F$2 * 1
),
AND(
$F$8 = 1, $F$7 = 1, $M56 = "profile", $H56 &gt;= $F$3 * 1
),
AND(
$F$8 = 1, $F$7 = 2, $I56 &lt;= $F$5, $H56 &gt; 0
)
            )</formula>
    </cfRule>
    <cfRule type="expression" dxfId="186" priority="174">
      <formula>OR(
AND(
$F$8 = 0, $F$7 = 1, $M56 = "polar", $H56 &lt;= $F$2 * -1
),
AND(
$F$8 = 0, $F$7 = 1, $M56 = "profile", $H56 &lt;= $F$3 * -1
),
AND(
$F$8 = 0, $F$7 = 2, $I56 &lt;= $F$5, $H56 &lt; 0
)
            )</formula>
    </cfRule>
    <cfRule type="expression" dxfId="185" priority="168">
      <formula>OR(
AND(
$F$8 = 0, $F$7 = 1, $M56 = "polar", $H56 &gt;= $F$2 * 1
),
AND(
$F$8 = 0, $F$7 = 1, $M56 = "profile", $H56 &gt;= $F$3 * 1
),
AND(
$F$8 = 0, $F$7 = 2, $I56 &lt;= $F$5, $H56 &gt; 0
)
            )</formula>
    </cfRule>
  </conditionalFormatting>
  <conditionalFormatting sqref="C67:C73">
    <cfRule type="expression" dxfId="184" priority="186">
      <formula>OR(
AND(
$F$8 = 0, $F$7 = 1, $M67 = "polar", $H67 &lt;= $F$2 * -1
),
AND(
$F$8 = 0, $F$7 = 1, $M67 = "profile", $H67 &lt;= $F$3 * -1
),
AND(
$F$8 = 0, $F$7 = 2, $I67 &lt;= $F$5, $H67 &lt; 0
)
            )</formula>
    </cfRule>
    <cfRule type="expression" dxfId="183" priority="183">
      <formula>OR(
AND(
$F$8 = 1, $F$7 = 1, $M67 = "polar", $H67 &lt;= $F$2 * -1
),
AND(
$F$8 = 1, $F$7 = 1, $M67 = "profile", $H67 &lt;= $F$3 * -1
),
AND(
$F$8 = 1, $F$7 = 2, $I67 &lt;= $F$5, $H67 &lt; 0
)
            )</formula>
    </cfRule>
    <cfRule type="expression" dxfId="182" priority="180">
      <formula>OR(
AND(
$F$8 = 0, $F$7 = 1, $M67 = "polar", $H67 &gt;= $F$2 * 1
),
AND(
$F$8 = 0, $F$7 = 1, $M67 = "profile", $H67 &gt;= $F$3 * 1
),
AND(
$F$8 = 0, $F$7 = 2, $I67 &lt;= $F$5, $H67 &gt; 0
)
            )</formula>
    </cfRule>
    <cfRule type="expression" dxfId="181" priority="177">
      <formula>OR(
AND(
$F$8 = 1, $F$7 = 1, $M67 = "polar", $H67 &gt;= $F$2 * 1
),
AND(
$F$8 = 1, $F$7 = 1, $M67 = "profile", $H67 &gt;= $F$3 * 1
),
AND(
$F$8 = 1, $F$7 = 2, $I67 &lt;= $F$5, $H67 &gt; 0
)
            )</formula>
    </cfRule>
  </conditionalFormatting>
  <conditionalFormatting sqref="C77:C80">
    <cfRule type="expression" dxfId="180" priority="198">
      <formula>OR(
AND(
$F$8 = 0, $F$7 = 1, $M77 = "polar", $H77 &lt;= $F$2 * -1
),
AND(
$F$8 = 0, $F$7 = 1, $M77 = "profile", $H77 &lt;= $F$3 * -1
),
AND(
$F$8 = 0, $F$7 = 2, $I77 &lt;= $F$5, $H77 &lt; 0
)
            )</formula>
    </cfRule>
    <cfRule type="expression" dxfId="179" priority="195">
      <formula>OR(
AND(
$F$8 = 1, $F$7 = 1, $M77 = "polar", $H77 &lt;= $F$2 * -1
),
AND(
$F$8 = 1, $F$7 = 1, $M77 = "profile", $H77 &lt;= $F$3 * -1
),
AND(
$F$8 = 1, $F$7 = 2, $I77 &lt;= $F$5, $H77 &lt; 0
)
            )</formula>
    </cfRule>
    <cfRule type="expression" dxfId="178" priority="192">
      <formula>OR(
AND(
$F$8 = 0, $F$7 = 1, $M77 = "polar", $H77 &gt;= $F$2 * 1
),
AND(
$F$8 = 0, $F$7 = 1, $M77 = "profile", $H77 &gt;= $F$3 * 1
),
AND(
$F$8 = 0, $F$7 = 2, $I77 &lt;= $F$5, $H77 &gt; 0
)
            )</formula>
    </cfRule>
    <cfRule type="expression" dxfId="177" priority="189">
      <formula>OR(
AND(
$F$8 = 1, $F$7 = 1, $M77 = "polar", $H77 &gt;= $F$2 * 1
),
AND(
$F$8 = 1, $F$7 = 1, $M77 = "profile", $H77 &gt;= $F$3 * 1
),
AND(
$F$8 = 1, $F$7 = 2, $I77 &lt;= $F$5, $H77 &gt; 0
)
            )</formula>
    </cfRule>
  </conditionalFormatting>
  <conditionalFormatting sqref="C84:C91">
    <cfRule type="expression" dxfId="176" priority="210">
      <formula>OR(
AND(
$F$8 = 0, $F$7 = 1, $M84 = "polar", $H84 &lt;= $F$2 * -1
),
AND(
$F$8 = 0, $F$7 = 1, $M84 = "profile", $H84 &lt;= $F$3 * -1
),
AND(
$F$8 = 0, $F$7 = 2, $I84 &lt;= $F$5, $H84 &lt; 0
)
            )</formula>
    </cfRule>
    <cfRule type="expression" dxfId="175" priority="207">
      <formula>OR(
AND(
$F$8 = 1, $F$7 = 1, $M84 = "polar", $H84 &lt;= $F$2 * -1
),
AND(
$F$8 = 1, $F$7 = 1, $M84 = "profile", $H84 &lt;= $F$3 * -1
),
AND(
$F$8 = 1, $F$7 = 2, $I84 &lt;= $F$5, $H84 &lt; 0
)
            )</formula>
    </cfRule>
    <cfRule type="expression" dxfId="174" priority="204">
      <formula>OR(
AND(
$F$8 = 0, $F$7 = 1, $M84 = "polar", $H84 &gt;= $F$2 * 1
),
AND(
$F$8 = 0, $F$7 = 1, $M84 = "profile", $H84 &gt;= $F$3 * 1
),
AND(
$F$8 = 0, $F$7 = 2, $I84 &lt;= $F$5, $H84 &gt; 0
)
            )</formula>
    </cfRule>
    <cfRule type="expression" dxfId="173" priority="201">
      <formula>OR(
AND(
$F$8 = 1, $F$7 = 1, $M84 = "polar", $H84 &gt;= $F$2 * 1
),
AND(
$F$8 = 1, $F$7 = 1, $M84 = "profile", $H84 &gt;= $F$3 * 1
),
AND(
$F$8 = 1, $F$7 = 2, $I84 &lt;= $F$5, $H84 &gt; 0
)
            )</formula>
    </cfRule>
  </conditionalFormatting>
  <conditionalFormatting sqref="C95:C102">
    <cfRule type="expression" dxfId="172" priority="213">
      <formula>OR(
AND(
$F$8 = 1, $F$7 = 1, $M95 = "polar", $H95 &gt;= $F$2 * 1
),
AND(
$F$8 = 1, $F$7 = 1, $M95 = "profile", $H95 &gt;= $F$3 * 1
),
AND(
$F$8 = 1, $F$7 = 2, $I95 &lt;= $F$5, $H95 &gt; 0
)
            )</formula>
    </cfRule>
    <cfRule type="expression" dxfId="171" priority="216">
      <formula>OR(
AND(
$F$8 = 0, $F$7 = 1, $M95 = "polar", $H95 &gt;= $F$2 * 1
),
AND(
$F$8 = 0, $F$7 = 1, $M95 = "profile", $H95 &gt;= $F$3 * 1
),
AND(
$F$8 = 0, $F$7 = 2, $I95 &lt;= $F$5, $H95 &gt; 0
)
            )</formula>
    </cfRule>
    <cfRule type="expression" dxfId="170" priority="219">
      <formula>OR(
AND(
$F$8 = 1, $F$7 = 1, $M95 = "polar", $H95 &lt;= $F$2 * -1
),
AND(
$F$8 = 1, $F$7 = 1, $M95 = "profile", $H95 &lt;= $F$3 * -1
),
AND(
$F$8 = 1, $F$7 = 2, $I95 &lt;= $F$5, $H95 &lt; 0
)
            )</formula>
    </cfRule>
    <cfRule type="expression" dxfId="169" priority="222">
      <formula>OR(
AND(
$F$8 = 0, $F$7 = 1, $M95 = "polar", $H95 &lt;= $F$2 * -1
),
AND(
$F$8 = 0, $F$7 = 1, $M95 = "profile", $H95 &lt;= $F$3 * -1
),
AND(
$F$8 = 0, $F$7 = 2, $I95 &lt;= $F$5, $H95 &lt; 0
)
            )</formula>
    </cfRule>
  </conditionalFormatting>
  <conditionalFormatting sqref="C106:C112">
    <cfRule type="expression" dxfId="168" priority="225">
      <formula>OR(
AND(
$F$8 = 1, $F$7 = 1, $M106 = "polar", $H106 &gt;= $F$2 * 1
),
AND(
$F$8 = 1, $F$7 = 1, $M106 = "profile", $H106 &gt;= $F$3 * 1
),
AND(
$F$8 = 1, $F$7 = 2, $I106 &lt;= $F$5, $H106 &gt; 0
)
            )</formula>
    </cfRule>
    <cfRule type="expression" dxfId="167" priority="228">
      <formula>OR(
AND(
$F$8 = 0, $F$7 = 1, $M106 = "polar", $H106 &gt;= $F$2 * 1
),
AND(
$F$8 = 0, $F$7 = 1, $M106 = "profile", $H106 &gt;= $F$3 * 1
),
AND(
$F$8 = 0, $F$7 = 2, $I106 &lt;= $F$5, $H106 &gt; 0
)
            )</formula>
    </cfRule>
    <cfRule type="expression" dxfId="166" priority="231">
      <formula>OR(
AND(
$F$8 = 1, $F$7 = 1, $M106 = "polar", $H106 &lt;= $F$2 * -1
),
AND(
$F$8 = 1, $F$7 = 1, $M106 = "profile", $H106 &lt;= $F$3 * -1
),
AND(
$F$8 = 1, $F$7 = 2, $I106 &lt;= $F$5, $H106 &lt; 0
)
            )</formula>
    </cfRule>
    <cfRule type="expression" dxfId="165" priority="234">
      <formula>OR(
AND(
$F$8 = 0, $F$7 = 1, $M106 = "polar", $H106 &lt;= $F$2 * -1
),
AND(
$F$8 = 0, $F$7 = 1, $M106 = "profile", $H106 &lt;= $F$3 * -1
),
AND(
$F$8 = 0, $F$7 = 2, $I106 &lt;= $F$5, $H106 &lt; 0
)
            )</formula>
    </cfRule>
  </conditionalFormatting>
  <conditionalFormatting sqref="C116:C122">
    <cfRule type="expression" dxfId="164" priority="237">
      <formula>OR(
AND(
$F$8 = 1, $F$7 = 1, $M116 = "polar", $H116 &gt;= $F$2 * 1
),
AND(
$F$8 = 1, $F$7 = 1, $M116 = "profile", $H116 &gt;= $F$3 * 1
),
AND(
$F$8 = 1, $F$7 = 2, $I116 &lt;= $F$5, $H116 &gt; 0
)
            )</formula>
    </cfRule>
    <cfRule type="expression" dxfId="163" priority="240">
      <formula>OR(
AND(
$F$8 = 0, $F$7 = 1, $M116 = "polar", $H116 &gt;= $F$2 * 1
),
AND(
$F$8 = 0, $F$7 = 1, $M116 = "profile", $H116 &gt;= $F$3 * 1
),
AND(
$F$8 = 0, $F$7 = 2, $I116 &lt;= $F$5, $H116 &gt; 0
)
            )</formula>
    </cfRule>
    <cfRule type="expression" dxfId="162" priority="243">
      <formula>OR(
AND(
$F$8 = 1, $F$7 = 1, $M116 = "polar", $H116 &lt;= $F$2 * -1
),
AND(
$F$8 = 1, $F$7 = 1, $M116 = "profile", $H116 &lt;= $F$3 * -1
),
AND(
$F$8 = 1, $F$7 = 2, $I116 &lt;= $F$5, $H116 &lt; 0
)
            )</formula>
    </cfRule>
    <cfRule type="expression" dxfId="161" priority="246">
      <formula>OR(
AND(
$F$8 = 0, $F$7 = 1, $M116 = "polar", $H116 &lt;= $F$2 * -1
),
AND(
$F$8 = 0, $F$7 = 1, $M116 = "profile", $H116 &lt;= $F$3 * -1
),
AND(
$F$8 = 0, $F$7 = 2, $I116 &lt;= $F$5, $H116 &lt; 0
)
            )</formula>
    </cfRule>
  </conditionalFormatting>
  <conditionalFormatting sqref="C126:C131">
    <cfRule type="expression" dxfId="160" priority="252">
      <formula>OR(
AND(
$F$8 = 0, $F$7 = 1, $M126 = "polar", $H126 &gt;= $F$2 * 1
),
AND(
$F$8 = 0, $F$7 = 1, $M126 = "profile", $H126 &gt;= $F$3 * 1
),
AND(
$F$8 = 0, $F$7 = 2, $I126 &lt;= $F$5, $H126 &gt; 0
)
            )</formula>
    </cfRule>
    <cfRule type="expression" dxfId="159" priority="258">
      <formula>OR(
AND(
$F$8 = 0, $F$7 = 1, $M126 = "polar", $H126 &lt;= $F$2 * -1
),
AND(
$F$8 = 0, $F$7 = 1, $M126 = "profile", $H126 &lt;= $F$3 * -1
),
AND(
$F$8 = 0, $F$7 = 2, $I126 &lt;= $F$5, $H126 &lt; 0
)
            )</formula>
    </cfRule>
    <cfRule type="expression" dxfId="158" priority="255">
      <formula>OR(
AND(
$F$8 = 1, $F$7 = 1, $M126 = "polar", $H126 &lt;= $F$2 * -1
),
AND(
$F$8 = 1, $F$7 = 1, $M126 = "profile", $H126 &lt;= $F$3 * -1
),
AND(
$F$8 = 1, $F$7 = 2, $I126 &lt;= $F$5, $H126 &lt; 0
)
            )</formula>
    </cfRule>
    <cfRule type="expression" dxfId="157" priority="249">
      <formula>OR(
AND(
$F$8 = 1, $F$7 = 1, $M126 = "polar", $H126 &gt;= $F$2 * 1
),
AND(
$F$8 = 1, $F$7 = 1, $M126 = "profile", $H126 &gt;= $F$3 * 1
),
AND(
$F$8 = 1, $F$7 = 2, $I126 &lt;= $F$5, $H126 &gt; 0
)
            )</formula>
    </cfRule>
  </conditionalFormatting>
  <conditionalFormatting sqref="C135:C140">
    <cfRule type="expression" dxfId="156" priority="267">
      <formula>OR(
AND(
$F$8 = 1, $F$7 = 1, $M135 = "polar", $H135 &lt;= $F$2 * -1
),
AND(
$F$8 = 1, $F$7 = 1, $M135 = "profile", $H135 &lt;= $F$3 * -1
),
AND(
$F$8 = 1, $F$7 = 2, $I135 &lt;= $F$5, $H135 &lt; 0
)
            )</formula>
    </cfRule>
    <cfRule type="expression" dxfId="155" priority="264">
      <formula>OR(
AND(
$F$8 = 0, $F$7 = 1, $M135 = "polar", $H135 &gt;= $F$2 * 1
),
AND(
$F$8 = 0, $F$7 = 1, $M135 = "profile", $H135 &gt;= $F$3 * 1
),
AND(
$F$8 = 0, $F$7 = 2, $I135 &lt;= $F$5, $H135 &gt; 0
)
            )</formula>
    </cfRule>
    <cfRule type="expression" dxfId="154" priority="261">
      <formula>OR(
AND(
$F$8 = 1, $F$7 = 1, $M135 = "polar", $H135 &gt;= $F$2 * 1
),
AND(
$F$8 = 1, $F$7 = 1, $M135 = "profile", $H135 &gt;= $F$3 * 1
),
AND(
$F$8 = 1, $F$7 = 2, $I135 &lt;= $F$5, $H135 &gt; 0
)
            )</formula>
    </cfRule>
    <cfRule type="expression" dxfId="153" priority="270">
      <formula>OR(
AND(
$F$8 = 0, $F$7 = 1, $M135 = "polar", $H135 &lt;= $F$2 * -1
),
AND(
$F$8 = 0, $F$7 = 1, $M135 = "profile", $H135 &lt;= $F$3 * -1
),
AND(
$F$8 = 0, $F$7 = 2, $I135 &lt;= $F$5, $H135 &lt; 0
)
            )</formula>
    </cfRule>
  </conditionalFormatting>
  <conditionalFormatting sqref="C144:C149">
    <cfRule type="expression" dxfId="152" priority="282">
      <formula>OR(
AND(
$F$8 = 0, $F$7 = 1, $M144 = "polar", $H144 &lt;= $F$2 * -1
),
AND(
$F$8 = 0, $F$7 = 1, $M144 = "profile", $H144 &lt;= $F$3 * -1
),
AND(
$F$8 = 0, $F$7 = 2, $I144 &lt;= $F$5, $H144 &lt; 0
)
            )</formula>
    </cfRule>
    <cfRule type="expression" dxfId="151" priority="279">
      <formula>OR(
AND(
$F$8 = 1, $F$7 = 1, $M144 = "polar", $H144 &lt;= $F$2 * -1
),
AND(
$F$8 = 1, $F$7 = 1, $M144 = "profile", $H144 &lt;= $F$3 * -1
),
AND(
$F$8 = 1, $F$7 = 2, $I144 &lt;= $F$5, $H144 &lt; 0
)
            )</formula>
    </cfRule>
    <cfRule type="expression" dxfId="150" priority="273">
      <formula>OR(
AND(
$F$8 = 1, $F$7 = 1, $M144 = "polar", $H144 &gt;= $F$2 * 1
),
AND(
$F$8 = 1, $F$7 = 1, $M144 = "profile", $H144 &gt;= $F$3 * 1
),
AND(
$F$8 = 1, $F$7 = 2, $I144 &lt;= $F$5, $H144 &gt; 0
)
            )</formula>
    </cfRule>
    <cfRule type="expression" dxfId="149" priority="276">
      <formula>OR(
AND(
$F$8 = 0, $F$7 = 1, $M144 = "polar", $H144 &gt;= $F$2 * 1
),
AND(
$F$8 = 0, $F$7 = 1, $M144 = "profile", $H144 &gt;= $F$3 * 1
),
AND(
$F$8 = 0, $F$7 = 2, $I144 &lt;= $F$5, $H144 &gt; 0
)
            )</formula>
    </cfRule>
  </conditionalFormatting>
  <conditionalFormatting sqref="C153:C159">
    <cfRule type="expression" dxfId="148" priority="288">
      <formula>OR(
AND(
$F$8 = 0, $F$7 = 1, $M153 = "polar", $H153 &gt;= $F$2 * 1
),
AND(
$F$8 = 0, $F$7 = 1, $M153 = "profile", $H153 &gt;= $F$3 * 1
),
AND(
$F$8 = 0, $F$7 = 2, $I153 &lt;= $F$5, $H153 &gt; 0
)
            )</formula>
    </cfRule>
    <cfRule type="expression" dxfId="147" priority="285">
      <formula>OR(
AND(
$F$8 = 1, $F$7 = 1, $M153 = "polar", $H153 &gt;= $F$2 * 1
),
AND(
$F$8 = 1, $F$7 = 1, $M153 = "profile", $H153 &gt;= $F$3 * 1
),
AND(
$F$8 = 1, $F$7 = 2, $I153 &lt;= $F$5, $H153 &gt; 0
)
            )</formula>
    </cfRule>
    <cfRule type="expression" dxfId="146" priority="294">
      <formula>OR(
AND(
$F$8 = 0, $F$7 = 1, $M153 = "polar", $H153 &lt;= $F$2 * -1
),
AND(
$F$8 = 0, $F$7 = 1, $M153 = "profile", $H153 &lt;= $F$3 * -1
),
AND(
$F$8 = 0, $F$7 = 2, $I153 &lt;= $F$5, $H153 &lt; 0
)
            )</formula>
    </cfRule>
    <cfRule type="expression" dxfId="145" priority="291">
      <formula>OR(
AND(
$F$8 = 1, $F$7 = 1, $M153 = "polar", $H153 &lt;= $F$2 * -1
),
AND(
$F$8 = 1, $F$7 = 1, $M153 = "profile", $H153 &lt;= $F$3 * -1
),
AND(
$F$8 = 1, $F$7 = 2, $I153 &lt;= $F$5, $H153 &lt; 0
)
            )</formula>
    </cfRule>
  </conditionalFormatting>
  <conditionalFormatting sqref="E15:F26">
    <cfRule type="expression" dxfId="144" priority="133">
      <formula>OR(
AND(
$F$8 = 0, $F$7 = 1, $M15 = "polar", $H15 &gt;= $F$2 * 1
),
AND(
$F$8 = 0, $F$7 = 1, $M15 = "profile", $H15 &gt;= $F$3 * 1
),
AND(
$F$8 = 0, $F$7 = 2, $I15 &lt;= $F$5, $H15 &gt; 0
)
            )</formula>
    </cfRule>
    <cfRule type="expression" dxfId="143" priority="130">
      <formula>OR(
AND(
$F$8 = 1, $F$7 = 1, $M15 = "polar", $H15 &gt;= $F$2 * 1
),
AND(
$F$8 = 1, $F$7 = 1, $M15 = "profile", $H15 &gt;= $F$3 * 1
),
AND(
$F$8 = 1, $F$7 = 2, $I15 &lt;= $F$5, $H15 &gt; 0
)
            )</formula>
    </cfRule>
    <cfRule type="expression" dxfId="142" priority="136">
      <formula>OR(
AND(
$F$8 = 1, $F$7 = 1, $M15 = "polar", $H15 &lt;= $F$2 * -1
),
AND(
$F$8 = 1, $F$7 = 1, $M15 = "profile", $H15 &lt;= $F$3 * -1
),
AND(
$F$8 = 1, $F$7 = 2, $I15 &lt;= $F$5, $H15 &lt; 0
)
            )</formula>
    </cfRule>
    <cfRule type="expression" dxfId="141" priority="139">
      <formula>OR(
AND(
$F$8 = 0, $F$7 = 1, $M15 = "polar", $H15 &lt;= $F$2 * -1
),
AND(
$F$8 = 0, $F$7 = 1, $M15 = "profile", $H15 &lt;= $F$3 * -1
),
AND(
$F$8 = 0, $F$7 = 2, $I15 &lt;= $F$5, $H15 &lt; 0
)
            )</formula>
    </cfRule>
  </conditionalFormatting>
  <conditionalFormatting sqref="E30:F39">
    <cfRule type="expression" dxfId="140" priority="142">
      <formula>OR(
AND(
$F$8 = 1, $F$7 = 1, $M30 = "polar", $H30 &gt;= $F$2 * 1
),
AND(
$F$8 = 1, $F$7 = 1, $M30 = "profile", $H30 &gt;= $F$3 * 1
),
AND(
$F$8 = 1, $F$7 = 2, $I30 &lt;= $F$5, $H30 &gt; 0
)
            )</formula>
    </cfRule>
    <cfRule type="expression" dxfId="139" priority="151">
      <formula>OR(
AND(
$F$8 = 0, $F$7 = 1, $M30 = "polar", $H30 &lt;= $F$2 * -1
),
AND(
$F$8 = 0, $F$7 = 1, $M30 = "profile", $H30 &lt;= $F$3 * -1
),
AND(
$F$8 = 0, $F$7 = 2, $I30 &lt;= $F$5, $H30 &lt; 0
)
            )</formula>
    </cfRule>
    <cfRule type="expression" dxfId="138" priority="148">
      <formula>OR(
AND(
$F$8 = 1, $F$7 = 1, $M30 = "polar", $H30 &lt;= $F$2 * -1
),
AND(
$F$8 = 1, $F$7 = 1, $M30 = "profile", $H30 &lt;= $F$3 * -1
),
AND(
$F$8 = 1, $F$7 = 2, $I30 &lt;= $F$5, $H30 &lt; 0
)
            )</formula>
    </cfRule>
    <cfRule type="expression" dxfId="137" priority="145">
      <formula>OR(
AND(
$F$8 = 0, $F$7 = 1, $M30 = "polar", $H30 &gt;= $F$2 * 1
),
AND(
$F$8 = 0, $F$7 = 1, $M30 = "profile", $H30 &gt;= $F$3 * 1
),
AND(
$F$8 = 0, $F$7 = 2, $I30 &lt;= $F$5, $H30 &gt; 0
)
            )</formula>
    </cfRule>
  </conditionalFormatting>
  <conditionalFormatting sqref="E43:F52">
    <cfRule type="expression" dxfId="136" priority="157">
      <formula>OR(
AND(
$F$8 = 0, $F$7 = 1, $M43 = "polar", $H43 &gt;= $F$2 * 1
),
AND(
$F$8 = 0, $F$7 = 1, $M43 = "profile", $H43 &gt;= $F$3 * 1
),
AND(
$F$8 = 0, $F$7 = 2, $I43 &lt;= $F$5, $H43 &gt; 0
)
            )</formula>
    </cfRule>
    <cfRule type="expression" dxfId="135" priority="163">
      <formula>OR(
AND(
$F$8 = 0, $F$7 = 1, $M43 = "polar", $H43 &lt;= $F$2 * -1
),
AND(
$F$8 = 0, $F$7 = 1, $M43 = "profile", $H43 &lt;= $F$3 * -1
),
AND(
$F$8 = 0, $F$7 = 2, $I43 &lt;= $F$5, $H43 &lt; 0
)
            )</formula>
    </cfRule>
    <cfRule type="expression" dxfId="134" priority="160">
      <formula>OR(
AND(
$F$8 = 1, $F$7 = 1, $M43 = "polar", $H43 &lt;= $F$2 * -1
),
AND(
$F$8 = 1, $F$7 = 1, $M43 = "profile", $H43 &lt;= $F$3 * -1
),
AND(
$F$8 = 1, $F$7 = 2, $I43 &lt;= $F$5, $H43 &lt; 0
)
            )</formula>
    </cfRule>
    <cfRule type="expression" dxfId="133" priority="154">
      <formula>OR(
AND(
$F$8 = 1, $F$7 = 1, $M43 = "polar", $H43 &gt;= $F$2 * 1
),
AND(
$F$8 = 1, $F$7 = 1, $M43 = "profile", $H43 &gt;= $F$3 * 1
),
AND(
$F$8 = 1, $F$7 = 2, $I43 &lt;= $F$5, $H43 &gt; 0
)
            )</formula>
    </cfRule>
  </conditionalFormatting>
  <conditionalFormatting sqref="E56:F63">
    <cfRule type="expression" dxfId="132" priority="166">
      <formula>OR(
AND(
$F$8 = 1, $F$7 = 1, $M56 = "polar", $H56 &gt;= $F$2 * 1
),
AND(
$F$8 = 1, $F$7 = 1, $M56 = "profile", $H56 &gt;= $F$3 * 1
),
AND(
$F$8 = 1, $F$7 = 2, $I56 &lt;= $F$5, $H56 &gt; 0
)
            )</formula>
    </cfRule>
    <cfRule type="expression" dxfId="131" priority="169">
      <formula>OR(
AND(
$F$8 = 0, $F$7 = 1, $M56 = "polar", $H56 &gt;= $F$2 * 1
),
AND(
$F$8 = 0, $F$7 = 1, $M56 = "profile", $H56 &gt;= $F$3 * 1
),
AND(
$F$8 = 0, $F$7 = 2, $I56 &lt;= $F$5, $H56 &gt; 0
)
            )</formula>
    </cfRule>
    <cfRule type="expression" dxfId="130" priority="172">
      <formula>OR(
AND(
$F$8 = 1, $F$7 = 1, $M56 = "polar", $H56 &lt;= $F$2 * -1
),
AND(
$F$8 = 1, $F$7 = 1, $M56 = "profile", $H56 &lt;= $F$3 * -1
),
AND(
$F$8 = 1, $F$7 = 2, $I56 &lt;= $F$5, $H56 &lt; 0
)
            )</formula>
    </cfRule>
    <cfRule type="expression" dxfId="129" priority="175">
      <formula>OR(
AND(
$F$8 = 0, $F$7 = 1, $M56 = "polar", $H56 &lt;= $F$2 * -1
),
AND(
$F$8 = 0, $F$7 = 1, $M56 = "profile", $H56 &lt;= $F$3 * -1
),
AND(
$F$8 = 0, $F$7 = 2, $I56 &lt;= $F$5, $H56 &lt; 0
)
            )</formula>
    </cfRule>
  </conditionalFormatting>
  <conditionalFormatting sqref="E67:F73">
    <cfRule type="expression" dxfId="128" priority="187">
      <formula>OR(
AND(
$F$8 = 0, $F$7 = 1, $M67 = "polar", $H67 &lt;= $F$2 * -1
),
AND(
$F$8 = 0, $F$7 = 1, $M67 = "profile", $H67 &lt;= $F$3 * -1
),
AND(
$F$8 = 0, $F$7 = 2, $I67 &lt;= $F$5, $H67 &lt; 0
)
            )</formula>
    </cfRule>
    <cfRule type="expression" dxfId="127" priority="184">
      <formula>OR(
AND(
$F$8 = 1, $F$7 = 1, $M67 = "polar", $H67 &lt;= $F$2 * -1
),
AND(
$F$8 = 1, $F$7 = 1, $M67 = "profile", $H67 &lt;= $F$3 * -1
),
AND(
$F$8 = 1, $F$7 = 2, $I67 &lt;= $F$5, $H67 &lt; 0
)
            )</formula>
    </cfRule>
    <cfRule type="expression" dxfId="126" priority="181">
      <formula>OR(
AND(
$F$8 = 0, $F$7 = 1, $M67 = "polar", $H67 &gt;= $F$2 * 1
),
AND(
$F$8 = 0, $F$7 = 1, $M67 = "profile", $H67 &gt;= $F$3 * 1
),
AND(
$F$8 = 0, $F$7 = 2, $I67 &lt;= $F$5, $H67 &gt; 0
)
            )</formula>
    </cfRule>
    <cfRule type="expression" dxfId="125" priority="178">
      <formula>OR(
AND(
$F$8 = 1, $F$7 = 1, $M67 = "polar", $H67 &gt;= $F$2 * 1
),
AND(
$F$8 = 1, $F$7 = 1, $M67 = "profile", $H67 &gt;= $F$3 * 1
),
AND(
$F$8 = 1, $F$7 = 2, $I67 &lt;= $F$5, $H67 &gt; 0
)
            )</formula>
    </cfRule>
  </conditionalFormatting>
  <conditionalFormatting sqref="E77:F80">
    <cfRule type="expression" dxfId="124" priority="190">
      <formula>OR(
AND(
$F$8 = 1, $F$7 = 1, $M77 = "polar", $H77 &gt;= $F$2 * 1
),
AND(
$F$8 = 1, $F$7 = 1, $M77 = "profile", $H77 &gt;= $F$3 * 1
),
AND(
$F$8 = 1, $F$7 = 2, $I77 &lt;= $F$5, $H77 &gt; 0
)
            )</formula>
    </cfRule>
    <cfRule type="expression" dxfId="123" priority="196">
      <formula>OR(
AND(
$F$8 = 1, $F$7 = 1, $M77 = "polar", $H77 &lt;= $F$2 * -1
),
AND(
$F$8 = 1, $F$7 = 1, $M77 = "profile", $H77 &lt;= $F$3 * -1
),
AND(
$F$8 = 1, $F$7 = 2, $I77 &lt;= $F$5, $H77 &lt; 0
)
            )</formula>
    </cfRule>
    <cfRule type="expression" dxfId="122" priority="199">
      <formula>OR(
AND(
$F$8 = 0, $F$7 = 1, $M77 = "polar", $H77 &lt;= $F$2 * -1
),
AND(
$F$8 = 0, $F$7 = 1, $M77 = "profile", $H77 &lt;= $F$3 * -1
),
AND(
$F$8 = 0, $F$7 = 2, $I77 &lt;= $F$5, $H77 &lt; 0
)
            )</formula>
    </cfRule>
    <cfRule type="expression" dxfId="121" priority="193">
      <formula>OR(
AND(
$F$8 = 0, $F$7 = 1, $M77 = "polar", $H77 &gt;= $F$2 * 1
),
AND(
$F$8 = 0, $F$7 = 1, $M77 = "profile", $H77 &gt;= $F$3 * 1
),
AND(
$F$8 = 0, $F$7 = 2, $I77 &lt;= $F$5, $H77 &gt; 0
)
            )</formula>
    </cfRule>
  </conditionalFormatting>
  <conditionalFormatting sqref="E84:F91">
    <cfRule type="expression" dxfId="120" priority="202">
      <formula>OR(
AND(
$F$8 = 1, $F$7 = 1, $M84 = "polar", $H84 &gt;= $F$2 * 1
),
AND(
$F$8 = 1, $F$7 = 1, $M84 = "profile", $H84 &gt;= $F$3 * 1
),
AND(
$F$8 = 1, $F$7 = 2, $I84 &lt;= $F$5, $H84 &gt; 0
)
            )</formula>
    </cfRule>
    <cfRule type="expression" dxfId="119" priority="205">
      <formula>OR(
AND(
$F$8 = 0, $F$7 = 1, $M84 = "polar", $H84 &gt;= $F$2 * 1
),
AND(
$F$8 = 0, $F$7 = 1, $M84 = "profile", $H84 &gt;= $F$3 * 1
),
AND(
$F$8 = 0, $F$7 = 2, $I84 &lt;= $F$5, $H84 &gt; 0
)
            )</formula>
    </cfRule>
    <cfRule type="expression" dxfId="118" priority="208">
      <formula>OR(
AND(
$F$8 = 1, $F$7 = 1, $M84 = "polar", $H84 &lt;= $F$2 * -1
),
AND(
$F$8 = 1, $F$7 = 1, $M84 = "profile", $H84 &lt;= $F$3 * -1
),
AND(
$F$8 = 1, $F$7 = 2, $I84 &lt;= $F$5, $H84 &lt; 0
)
            )</formula>
    </cfRule>
    <cfRule type="expression" dxfId="117" priority="211">
      <formula>OR(
AND(
$F$8 = 0, $F$7 = 1, $M84 = "polar", $H84 &lt;= $F$2 * -1
),
AND(
$F$8 = 0, $F$7 = 1, $M84 = "profile", $H84 &lt;= $F$3 * -1
),
AND(
$F$8 = 0, $F$7 = 2, $I84 &lt;= $F$5, $H84 &lt; 0
)
            )</formula>
    </cfRule>
  </conditionalFormatting>
  <conditionalFormatting sqref="E95:F102">
    <cfRule type="expression" dxfId="116" priority="214">
      <formula>OR(
AND(
$F$8 = 1, $F$7 = 1, $M95 = "polar", $H95 &gt;= $F$2 * 1
),
AND(
$F$8 = 1, $F$7 = 1, $M95 = "profile", $H95 &gt;= $F$3 * 1
),
AND(
$F$8 = 1, $F$7 = 2, $I95 &lt;= $F$5, $H95 &gt; 0
)
            )</formula>
    </cfRule>
    <cfRule type="expression" dxfId="115" priority="217">
      <formula>OR(
AND(
$F$8 = 0, $F$7 = 1, $M95 = "polar", $H95 &gt;= $F$2 * 1
),
AND(
$F$8 = 0, $F$7 = 1, $M95 = "profile", $H95 &gt;= $F$3 * 1
),
AND(
$F$8 = 0, $F$7 = 2, $I95 &lt;= $F$5, $H95 &gt; 0
)
            )</formula>
    </cfRule>
    <cfRule type="expression" dxfId="114" priority="220">
      <formula>OR(
AND(
$F$8 = 1, $F$7 = 1, $M95 = "polar", $H95 &lt;= $F$2 * -1
),
AND(
$F$8 = 1, $F$7 = 1, $M95 = "profile", $H95 &lt;= $F$3 * -1
),
AND(
$F$8 = 1, $F$7 = 2, $I95 &lt;= $F$5, $H95 &lt; 0
)
            )</formula>
    </cfRule>
    <cfRule type="expression" dxfId="113" priority="223">
      <formula>OR(
AND(
$F$8 = 0, $F$7 = 1, $M95 = "polar", $H95 &lt;= $F$2 * -1
),
AND(
$F$8 = 0, $F$7 = 1, $M95 = "profile", $H95 &lt;= $F$3 * -1
),
AND(
$F$8 = 0, $F$7 = 2, $I95 &lt;= $F$5, $H95 &lt; 0
)
            )</formula>
    </cfRule>
  </conditionalFormatting>
  <conditionalFormatting sqref="E106:F112">
    <cfRule type="expression" dxfId="112" priority="226">
      <formula>OR(
AND(
$F$8 = 1, $F$7 = 1, $M106 = "polar", $H106 &gt;= $F$2 * 1
),
AND(
$F$8 = 1, $F$7 = 1, $M106 = "profile", $H106 &gt;= $F$3 * 1
),
AND(
$F$8 = 1, $F$7 = 2, $I106 &lt;= $F$5, $H106 &gt; 0
)
            )</formula>
    </cfRule>
    <cfRule type="expression" dxfId="111" priority="229">
      <formula>OR(
AND(
$F$8 = 0, $F$7 = 1, $M106 = "polar", $H106 &gt;= $F$2 * 1
),
AND(
$F$8 = 0, $F$7 = 1, $M106 = "profile", $H106 &gt;= $F$3 * 1
),
AND(
$F$8 = 0, $F$7 = 2, $I106 &lt;= $F$5, $H106 &gt; 0
)
            )</formula>
    </cfRule>
    <cfRule type="expression" dxfId="110" priority="232">
      <formula>OR(
AND(
$F$8 = 1, $F$7 = 1, $M106 = "polar", $H106 &lt;= $F$2 * -1
),
AND(
$F$8 = 1, $F$7 = 1, $M106 = "profile", $H106 &lt;= $F$3 * -1
),
AND(
$F$8 = 1, $F$7 = 2, $I106 &lt;= $F$5, $H106 &lt; 0
)
            )</formula>
    </cfRule>
    <cfRule type="expression" dxfId="109" priority="235">
      <formula>OR(
AND(
$F$8 = 0, $F$7 = 1, $M106 = "polar", $H106 &lt;= $F$2 * -1
),
AND(
$F$8 = 0, $F$7 = 1, $M106 = "profile", $H106 &lt;= $F$3 * -1
),
AND(
$F$8 = 0, $F$7 = 2, $I106 &lt;= $F$5, $H106 &lt; 0
)
            )</formula>
    </cfRule>
  </conditionalFormatting>
  <conditionalFormatting sqref="E116:F122">
    <cfRule type="expression" dxfId="108" priority="247">
      <formula>OR(
AND(
$F$8 = 0, $F$7 = 1, $M116 = "polar", $H116 &lt;= $F$2 * -1
),
AND(
$F$8 = 0, $F$7 = 1, $M116 = "profile", $H116 &lt;= $F$3 * -1
),
AND(
$F$8 = 0, $F$7 = 2, $I116 &lt;= $F$5, $H116 &lt; 0
)
            )</formula>
    </cfRule>
    <cfRule type="expression" dxfId="107" priority="244">
      <formula>OR(
AND(
$F$8 = 1, $F$7 = 1, $M116 = "polar", $H116 &lt;= $F$2 * -1
),
AND(
$F$8 = 1, $F$7 = 1, $M116 = "profile", $H116 &lt;= $F$3 * -1
),
AND(
$F$8 = 1, $F$7 = 2, $I116 &lt;= $F$5, $H116 &lt; 0
)
            )</formula>
    </cfRule>
    <cfRule type="expression" dxfId="106" priority="241">
      <formula>OR(
AND(
$F$8 = 0, $F$7 = 1, $M116 = "polar", $H116 &gt;= $F$2 * 1
),
AND(
$F$8 = 0, $F$7 = 1, $M116 = "profile", $H116 &gt;= $F$3 * 1
),
AND(
$F$8 = 0, $F$7 = 2, $I116 &lt;= $F$5, $H116 &gt; 0
)
            )</formula>
    </cfRule>
    <cfRule type="expression" dxfId="105" priority="238">
      <formula>OR(
AND(
$F$8 = 1, $F$7 = 1, $M116 = "polar", $H116 &gt;= $F$2 * 1
),
AND(
$F$8 = 1, $F$7 = 1, $M116 = "profile", $H116 &gt;= $F$3 * 1
),
AND(
$F$8 = 1, $F$7 = 2, $I116 &lt;= $F$5, $H116 &gt; 0
)
            )</formula>
    </cfRule>
  </conditionalFormatting>
  <conditionalFormatting sqref="E126:F131">
    <cfRule type="expression" dxfId="104" priority="256">
      <formula>OR(
AND(
$F$8 = 1, $F$7 = 1, $M126 = "polar", $H126 &lt;= $F$2 * -1
),
AND(
$F$8 = 1, $F$7 = 1, $M126 = "profile", $H126 &lt;= $F$3 * -1
),
AND(
$F$8 = 1, $F$7 = 2, $I126 &lt;= $F$5, $H126 &lt; 0
)
            )</formula>
    </cfRule>
    <cfRule type="expression" dxfId="103" priority="250">
      <formula>OR(
AND(
$F$8 = 1, $F$7 = 1, $M126 = "polar", $H126 &gt;= $F$2 * 1
),
AND(
$F$8 = 1, $F$7 = 1, $M126 = "profile", $H126 &gt;= $F$3 * 1
),
AND(
$F$8 = 1, $F$7 = 2, $I126 &lt;= $F$5, $H126 &gt; 0
)
            )</formula>
    </cfRule>
    <cfRule type="expression" dxfId="102" priority="259">
      <formula>OR(
AND(
$F$8 = 0, $F$7 = 1, $M126 = "polar", $H126 &lt;= $F$2 * -1
),
AND(
$F$8 = 0, $F$7 = 1, $M126 = "profile", $H126 &lt;= $F$3 * -1
),
AND(
$F$8 = 0, $F$7 = 2, $I126 &lt;= $F$5, $H126 &lt; 0
)
            )</formula>
    </cfRule>
    <cfRule type="expression" dxfId="101" priority="253">
      <formula>OR(
AND(
$F$8 = 0, $F$7 = 1, $M126 = "polar", $H126 &gt;= $F$2 * 1
),
AND(
$F$8 = 0, $F$7 = 1, $M126 = "profile", $H126 &gt;= $F$3 * 1
),
AND(
$F$8 = 0, $F$7 = 2, $I126 &lt;= $F$5, $H126 &gt; 0
)
            )</formula>
    </cfRule>
  </conditionalFormatting>
  <conditionalFormatting sqref="E135:F140">
    <cfRule type="expression" dxfId="100" priority="271">
      <formula>OR(
AND(
$F$8 = 0, $F$7 = 1, $M135 = "polar", $H135 &lt;= $F$2 * -1
),
AND(
$F$8 = 0, $F$7 = 1, $M135 = "profile", $H135 &lt;= $F$3 * -1
),
AND(
$F$8 = 0, $F$7 = 2, $I135 &lt;= $F$5, $H135 &lt; 0
)
            )</formula>
    </cfRule>
    <cfRule type="expression" dxfId="99" priority="262">
      <formula>OR(
AND(
$F$8 = 1, $F$7 = 1, $M135 = "polar", $H135 &gt;= $F$2 * 1
),
AND(
$F$8 = 1, $F$7 = 1, $M135 = "profile", $H135 &gt;= $F$3 * 1
),
AND(
$F$8 = 1, $F$7 = 2, $I135 &lt;= $F$5, $H135 &gt; 0
)
            )</formula>
    </cfRule>
    <cfRule type="expression" dxfId="98" priority="265">
      <formula>OR(
AND(
$F$8 = 0, $F$7 = 1, $M135 = "polar", $H135 &gt;= $F$2 * 1
),
AND(
$F$8 = 0, $F$7 = 1, $M135 = "profile", $H135 &gt;= $F$3 * 1
),
AND(
$F$8 = 0, $F$7 = 2, $I135 &lt;= $F$5, $H135 &gt; 0
)
            )</formula>
    </cfRule>
    <cfRule type="expression" dxfId="97" priority="268">
      <formula>OR(
AND(
$F$8 = 1, $F$7 = 1, $M135 = "polar", $H135 &lt;= $F$2 * -1
),
AND(
$F$8 = 1, $F$7 = 1, $M135 = "profile", $H135 &lt;= $F$3 * -1
),
AND(
$F$8 = 1, $F$7 = 2, $I135 &lt;= $F$5, $H135 &lt; 0
)
            )</formula>
    </cfRule>
  </conditionalFormatting>
  <conditionalFormatting sqref="E144:F149">
    <cfRule type="expression" dxfId="96" priority="283">
      <formula>OR(
AND(
$F$8 = 0, $F$7 = 1, $M144 = "polar", $H144 &lt;= $F$2 * -1
),
AND(
$F$8 = 0, $F$7 = 1, $M144 = "profile", $H144 &lt;= $F$3 * -1
),
AND(
$F$8 = 0, $F$7 = 2, $I144 &lt;= $F$5, $H144 &lt; 0
)
            )</formula>
    </cfRule>
    <cfRule type="expression" dxfId="95" priority="280">
      <formula>OR(
AND(
$F$8 = 1, $F$7 = 1, $M144 = "polar", $H144 &lt;= $F$2 * -1
),
AND(
$F$8 = 1, $F$7 = 1, $M144 = "profile", $H144 &lt;= $F$3 * -1
),
AND(
$F$8 = 1, $F$7 = 2, $I144 &lt;= $F$5, $H144 &lt; 0
)
            )</formula>
    </cfRule>
    <cfRule type="expression" dxfId="94" priority="277">
      <formula>OR(
AND(
$F$8 = 0, $F$7 = 1, $M144 = "polar", $H144 &gt;= $F$2 * 1
),
AND(
$F$8 = 0, $F$7 = 1, $M144 = "profile", $H144 &gt;= $F$3 * 1
),
AND(
$F$8 = 0, $F$7 = 2, $I144 &lt;= $F$5, $H144 &gt; 0
)
            )</formula>
    </cfRule>
    <cfRule type="expression" dxfId="93" priority="274">
      <formula>OR(
AND(
$F$8 = 1, $F$7 = 1, $M144 = "polar", $H144 &gt;= $F$2 * 1
),
AND(
$F$8 = 1, $F$7 = 1, $M144 = "profile", $H144 &gt;= $F$3 * 1
),
AND(
$F$8 = 1, $F$7 = 2, $I144 &lt;= $F$5, $H144 &gt; 0
)
            )</formula>
    </cfRule>
  </conditionalFormatting>
  <conditionalFormatting sqref="E153:F159">
    <cfRule type="expression" dxfId="92" priority="295">
      <formula>OR(
AND(
$F$8 = 0, $F$7 = 1, $M153 = "polar", $H153 &lt;= $F$2 * -1
),
AND(
$F$8 = 0, $F$7 = 1, $M153 = "profile", $H153 &lt;= $F$3 * -1
),
AND(
$F$8 = 0, $F$7 = 2, $I153 &lt;= $F$5, $H153 &lt; 0
)
            )</formula>
    </cfRule>
    <cfRule type="expression" dxfId="91" priority="286">
      <formula>OR(
AND(
$F$8 = 1, $F$7 = 1, $M153 = "polar", $H153 &gt;= $F$2 * 1
),
AND(
$F$8 = 1, $F$7 = 1, $M153 = "profile", $H153 &gt;= $F$3 * 1
),
AND(
$F$8 = 1, $F$7 = 2, $I153 &lt;= $F$5, $H153 &gt; 0
)
            )</formula>
    </cfRule>
    <cfRule type="expression" dxfId="90" priority="289">
      <formula>OR(
AND(
$F$8 = 0, $F$7 = 1, $M153 = "polar", $H153 &gt;= $F$2 * 1
),
AND(
$F$8 = 0, $F$7 = 1, $M153 = "profile", $H153 &gt;= $F$3 * 1
),
AND(
$F$8 = 0, $F$7 = 2, $I153 &lt;= $F$5, $H153 &gt; 0
)
            )</formula>
    </cfRule>
    <cfRule type="expression" dxfId="89" priority="292">
      <formula>OR(
AND(
$F$8 = 1, $F$7 = 1, $M153 = "polar", $H153 &lt;= $F$2 * -1
),
AND(
$F$8 = 1, $F$7 = 1, $M153 = "profile", $H153 &lt;= $F$3 * -1
),
AND(
$F$8 = 1, $F$7 = 2, $I153 &lt;= $F$5, $H153 &lt; 0
)
            )</formula>
    </cfRule>
  </conditionalFormatting>
  <conditionalFormatting sqref="H15:I26">
    <cfRule type="expression" dxfId="88" priority="140">
      <formula>OR(
AND(
$F$8 = 0, $F$7 = 1, $M15 = "polar", $H15 &lt;= $F$2 * -1
),
AND(
$F$8 = 0, $F$7 = 1, $M15 = "profile", $H15 &lt;= $F$3 * -1
),
AND(
$F$8 = 0, $F$7 = 2, $I15 &lt;= $F$5, $H15 &lt; 0
)
            )</formula>
    </cfRule>
    <cfRule type="expression" dxfId="87" priority="137">
      <formula>OR(
AND(
$F$8 = 1, $F$7 = 1, $M15 = "polar", $H15 &lt;= $F$2 * -1
),
AND(
$F$8 = 1, $F$7 = 1, $M15 = "profile", $H15 &lt;= $F$3 * -1
),
AND(
$F$8 = 1, $F$7 = 2, $I15 &lt;= $F$5, $H15 &lt; 0
)
            )</formula>
    </cfRule>
    <cfRule type="expression" dxfId="86" priority="134">
      <formula>OR(
AND(
$F$8 = 0, $F$7 = 1, $M15 = "polar", $H15 &gt;= $F$2 * 1
),
AND(
$F$8 = 0, $F$7 = 1, $M15 = "profile", $H15 &gt;= $F$3 * 1
),
AND(
$F$8 = 0, $F$7 = 2, $I15 &lt;= $F$5, $H15 &gt; 0
)
            )</formula>
    </cfRule>
    <cfRule type="expression" dxfId="85" priority="131">
      <formula>OR(
AND(
$F$8 = 1, $F$7 = 1, $M15 = "polar", $H15 &gt;= $F$2 * 1
),
AND(
$F$8 = 1, $F$7 = 1, $M15 = "profile", $H15 &gt;= $F$3 * 1
),
AND(
$F$8 = 1, $F$7 = 2, $I15 &lt;= $F$5, $H15 &gt; 0
)
            )</formula>
    </cfRule>
  </conditionalFormatting>
  <conditionalFormatting sqref="H30:I39">
    <cfRule type="expression" dxfId="84" priority="152">
      <formula>OR(
AND(
$F$8 = 0, $F$7 = 1, $M30 = "polar", $H30 &lt;= $F$2 * -1
),
AND(
$F$8 = 0, $F$7 = 1, $M30 = "profile", $H30 &lt;= $F$3 * -1
),
AND(
$F$8 = 0, $F$7 = 2, $I30 &lt;= $F$5, $H30 &lt; 0
)
            )</formula>
    </cfRule>
    <cfRule type="expression" dxfId="83" priority="146">
      <formula>OR(
AND(
$F$8 = 0, $F$7 = 1, $M30 = "polar", $H30 &gt;= $F$2 * 1
),
AND(
$F$8 = 0, $F$7 = 1, $M30 = "profile", $H30 &gt;= $F$3 * 1
),
AND(
$F$8 = 0, $F$7 = 2, $I30 &lt;= $F$5, $H30 &gt; 0
)
            )</formula>
    </cfRule>
    <cfRule type="expression" dxfId="82" priority="143">
      <formula>OR(
AND(
$F$8 = 1, $F$7 = 1, $M30 = "polar", $H30 &gt;= $F$2 * 1
),
AND(
$F$8 = 1, $F$7 = 1, $M30 = "profile", $H30 &gt;= $F$3 * 1
),
AND(
$F$8 = 1, $F$7 = 2, $I30 &lt;= $F$5, $H30 &gt; 0
)
            )</formula>
    </cfRule>
    <cfRule type="expression" dxfId="81" priority="149">
      <formula>OR(
AND(
$F$8 = 1, $F$7 = 1, $M30 = "polar", $H30 &lt;= $F$2 * -1
),
AND(
$F$8 = 1, $F$7 = 1, $M30 = "profile", $H30 &lt;= $F$3 * -1
),
AND(
$F$8 = 1, $F$7 = 2, $I30 &lt;= $F$5, $H30 &lt; 0
)
            )</formula>
    </cfRule>
  </conditionalFormatting>
  <conditionalFormatting sqref="H43:I52">
    <cfRule type="expression" dxfId="80" priority="155">
      <formula>OR(
AND(
$F$8 = 1, $F$7 = 1, $M43 = "polar", $H43 &gt;= $F$2 * 1
),
AND(
$F$8 = 1, $F$7 = 1, $M43 = "profile", $H43 &gt;= $F$3 * 1
),
AND(
$F$8 = 1, $F$7 = 2, $I43 &lt;= $F$5, $H43 &gt; 0
)
            )</formula>
    </cfRule>
    <cfRule type="expression" dxfId="79" priority="158">
      <formula>OR(
AND(
$F$8 = 0, $F$7 = 1, $M43 = "polar", $H43 &gt;= $F$2 * 1
),
AND(
$F$8 = 0, $F$7 = 1, $M43 = "profile", $H43 &gt;= $F$3 * 1
),
AND(
$F$8 = 0, $F$7 = 2, $I43 &lt;= $F$5, $H43 &gt; 0
)
            )</formula>
    </cfRule>
    <cfRule type="expression" dxfId="78" priority="161">
      <formula>OR(
AND(
$F$8 = 1, $F$7 = 1, $M43 = "polar", $H43 &lt;= $F$2 * -1
),
AND(
$F$8 = 1, $F$7 = 1, $M43 = "profile", $H43 &lt;= $F$3 * -1
),
AND(
$F$8 = 1, $F$7 = 2, $I43 &lt;= $F$5, $H43 &lt; 0
)
            )</formula>
    </cfRule>
    <cfRule type="expression" dxfId="77" priority="164">
      <formula>OR(
AND(
$F$8 = 0, $F$7 = 1, $M43 = "polar", $H43 &lt;= $F$2 * -1
),
AND(
$F$8 = 0, $F$7 = 1, $M43 = "profile", $H43 &lt;= $F$3 * -1
),
AND(
$F$8 = 0, $F$7 = 2, $I43 &lt;= $F$5, $H43 &lt; 0
)
            )</formula>
    </cfRule>
  </conditionalFormatting>
  <conditionalFormatting sqref="H56:I63">
    <cfRule type="expression" dxfId="76" priority="170">
      <formula>OR(
AND(
$F$8 = 0, $F$7 = 1, $M56 = "polar", $H56 &gt;= $F$2 * 1
),
AND(
$F$8 = 0, $F$7 = 1, $M56 = "profile", $H56 &gt;= $F$3 * 1
),
AND(
$F$8 = 0, $F$7 = 2, $I56 &lt;= $F$5, $H56 &gt; 0
)
            )</formula>
    </cfRule>
    <cfRule type="expression" dxfId="75" priority="173">
      <formula>OR(
AND(
$F$8 = 1, $F$7 = 1, $M56 = "polar", $H56 &lt;= $F$2 * -1
),
AND(
$F$8 = 1, $F$7 = 1, $M56 = "profile", $H56 &lt;= $F$3 * -1
),
AND(
$F$8 = 1, $F$7 = 2, $I56 &lt;= $F$5, $H56 &lt; 0
)
            )</formula>
    </cfRule>
    <cfRule type="expression" dxfId="74" priority="167">
      <formula>OR(
AND(
$F$8 = 1, $F$7 = 1, $M56 = "polar", $H56 &gt;= $F$2 * 1
),
AND(
$F$8 = 1, $F$7 = 1, $M56 = "profile", $H56 &gt;= $F$3 * 1
),
AND(
$F$8 = 1, $F$7 = 2, $I56 &lt;= $F$5, $H56 &gt; 0
)
            )</formula>
    </cfRule>
    <cfRule type="expression" dxfId="73" priority="176">
      <formula>OR(
AND(
$F$8 = 0, $F$7 = 1, $M56 = "polar", $H56 &lt;= $F$2 * -1
),
AND(
$F$8 = 0, $F$7 = 1, $M56 = "profile", $H56 &lt;= $F$3 * -1
),
AND(
$F$8 = 0, $F$7 = 2, $I56 &lt;= $F$5, $H56 &lt; 0
)
            )</formula>
    </cfRule>
  </conditionalFormatting>
  <conditionalFormatting sqref="H67:I73">
    <cfRule type="expression" dxfId="72" priority="182">
      <formula>OR(
AND(
$F$8 = 0, $F$7 = 1, $M67 = "polar", $H67 &gt;= $F$2 * 1
),
AND(
$F$8 = 0, $F$7 = 1, $M67 = "profile", $H67 &gt;= $F$3 * 1
),
AND(
$F$8 = 0, $F$7 = 2, $I67 &lt;= $F$5, $H67 &gt; 0
)
            )</formula>
    </cfRule>
    <cfRule type="expression" dxfId="71" priority="179">
      <formula>OR(
AND(
$F$8 = 1, $F$7 = 1, $M67 = "polar", $H67 &gt;= $F$2 * 1
),
AND(
$F$8 = 1, $F$7 = 1, $M67 = "profile", $H67 &gt;= $F$3 * 1
),
AND(
$F$8 = 1, $F$7 = 2, $I67 &lt;= $F$5, $H67 &gt; 0
)
            )</formula>
    </cfRule>
    <cfRule type="expression" dxfId="70" priority="188">
      <formula>OR(
AND(
$F$8 = 0, $F$7 = 1, $M67 = "polar", $H67 &lt;= $F$2 * -1
),
AND(
$F$8 = 0, $F$7 = 1, $M67 = "profile", $H67 &lt;= $F$3 * -1
),
AND(
$F$8 = 0, $F$7 = 2, $I67 &lt;= $F$5, $H67 &lt; 0
)
            )</formula>
    </cfRule>
    <cfRule type="expression" dxfId="69" priority="185">
      <formula>OR(
AND(
$F$8 = 1, $F$7 = 1, $M67 = "polar", $H67 &lt;= $F$2 * -1
),
AND(
$F$8 = 1, $F$7 = 1, $M67 = "profile", $H67 &lt;= $F$3 * -1
),
AND(
$F$8 = 1, $F$7 = 2, $I67 &lt;= $F$5, $H67 &lt; 0
)
            )</formula>
    </cfRule>
  </conditionalFormatting>
  <conditionalFormatting sqref="H77:I80">
    <cfRule type="expression" dxfId="68" priority="200">
      <formula>OR(
AND(
$F$8 = 0, $F$7 = 1, $M77 = "polar", $H77 &lt;= $F$2 * -1
),
AND(
$F$8 = 0, $F$7 = 1, $M77 = "profile", $H77 &lt;= $F$3 * -1
),
AND(
$F$8 = 0, $F$7 = 2, $I77 &lt;= $F$5, $H77 &lt; 0
)
            )</formula>
    </cfRule>
    <cfRule type="expression" dxfId="67" priority="197">
      <formula>OR(
AND(
$F$8 = 1, $F$7 = 1, $M77 = "polar", $H77 &lt;= $F$2 * -1
),
AND(
$F$8 = 1, $F$7 = 1, $M77 = "profile", $H77 &lt;= $F$3 * -1
),
AND(
$F$8 = 1, $F$7 = 2, $I77 &lt;= $F$5, $H77 &lt; 0
)
            )</formula>
    </cfRule>
    <cfRule type="expression" dxfId="66" priority="194">
      <formula>OR(
AND(
$F$8 = 0, $F$7 = 1, $M77 = "polar", $H77 &gt;= $F$2 * 1
),
AND(
$F$8 = 0, $F$7 = 1, $M77 = "profile", $H77 &gt;= $F$3 * 1
),
AND(
$F$8 = 0, $F$7 = 2, $I77 &lt;= $F$5, $H77 &gt; 0
)
            )</formula>
    </cfRule>
    <cfRule type="expression" dxfId="65" priority="191">
      <formula>OR(
AND(
$F$8 = 1, $F$7 = 1, $M77 = "polar", $H77 &gt;= $F$2 * 1
),
AND(
$F$8 = 1, $F$7 = 1, $M77 = "profile", $H77 &gt;= $F$3 * 1
),
AND(
$F$8 = 1, $F$7 = 2, $I77 &lt;= $F$5, $H77 &gt; 0
)
            )</formula>
    </cfRule>
  </conditionalFormatting>
  <conditionalFormatting sqref="H84:I91">
    <cfRule type="expression" dxfId="64" priority="206">
      <formula>OR(
AND(
$F$8 = 0, $F$7 = 1, $M84 = "polar", $H84 &gt;= $F$2 * 1
),
AND(
$F$8 = 0, $F$7 = 1, $M84 = "profile", $H84 &gt;= $F$3 * 1
),
AND(
$F$8 = 0, $F$7 = 2, $I84 &lt;= $F$5, $H84 &gt; 0
)
            )</formula>
    </cfRule>
    <cfRule type="expression" dxfId="63" priority="212">
      <formula>OR(
AND(
$F$8 = 0, $F$7 = 1, $M84 = "polar", $H84 &lt;= $F$2 * -1
),
AND(
$F$8 = 0, $F$7 = 1, $M84 = "profile", $H84 &lt;= $F$3 * -1
),
AND(
$F$8 = 0, $F$7 = 2, $I84 &lt;= $F$5, $H84 &lt; 0
)
            )</formula>
    </cfRule>
    <cfRule type="expression" dxfId="62" priority="209">
      <formula>OR(
AND(
$F$8 = 1, $F$7 = 1, $M84 = "polar", $H84 &lt;= $F$2 * -1
),
AND(
$F$8 = 1, $F$7 = 1, $M84 = "profile", $H84 &lt;= $F$3 * -1
),
AND(
$F$8 = 1, $F$7 = 2, $I84 &lt;= $F$5, $H84 &lt; 0
)
            )</formula>
    </cfRule>
    <cfRule type="expression" dxfId="61" priority="203">
      <formula>OR(
AND(
$F$8 = 1, $F$7 = 1, $M84 = "polar", $H84 &gt;= $F$2 * 1
),
AND(
$F$8 = 1, $F$7 = 1, $M84 = "profile", $H84 &gt;= $F$3 * 1
),
AND(
$F$8 = 1, $F$7 = 2, $I84 &lt;= $F$5, $H84 &gt; 0
)
            )</formula>
    </cfRule>
  </conditionalFormatting>
  <conditionalFormatting sqref="H95:I102">
    <cfRule type="expression" dxfId="60" priority="215">
      <formula>OR(
AND(
$F$8 = 1, $F$7 = 1, $M95 = "polar", $H95 &gt;= $F$2 * 1
),
AND(
$F$8 = 1, $F$7 = 1, $M95 = "profile", $H95 &gt;= $F$3 * 1
),
AND(
$F$8 = 1, $F$7 = 2, $I95 &lt;= $F$5, $H95 &gt; 0
)
            )</formula>
    </cfRule>
    <cfRule type="expression" dxfId="59" priority="224">
      <formula>OR(
AND(
$F$8 = 0, $F$7 = 1, $M95 = "polar", $H95 &lt;= $F$2 * -1
),
AND(
$F$8 = 0, $F$7 = 1, $M95 = "profile", $H95 &lt;= $F$3 * -1
),
AND(
$F$8 = 0, $F$7 = 2, $I95 &lt;= $F$5, $H95 &lt; 0
)
            )</formula>
    </cfRule>
    <cfRule type="expression" dxfId="58" priority="218">
      <formula>OR(
AND(
$F$8 = 0, $F$7 = 1, $M95 = "polar", $H95 &gt;= $F$2 * 1
),
AND(
$F$8 = 0, $F$7 = 1, $M95 = "profile", $H95 &gt;= $F$3 * 1
),
AND(
$F$8 = 0, $F$7 = 2, $I95 &lt;= $F$5, $H95 &gt; 0
)
            )</formula>
    </cfRule>
    <cfRule type="expression" dxfId="57" priority="221">
      <formula>OR(
AND(
$F$8 = 1, $F$7 = 1, $M95 = "polar", $H95 &lt;= $F$2 * -1
),
AND(
$F$8 = 1, $F$7 = 1, $M95 = "profile", $H95 &lt;= $F$3 * -1
),
AND(
$F$8 = 1, $F$7 = 2, $I95 &lt;= $F$5, $H95 &lt; 0
)
            )</formula>
    </cfRule>
  </conditionalFormatting>
  <conditionalFormatting sqref="H106:I112">
    <cfRule type="expression" dxfId="56" priority="236">
      <formula>OR(
AND(
$F$8 = 0, $F$7 = 1, $M106 = "polar", $H106 &lt;= $F$2 * -1
),
AND(
$F$8 = 0, $F$7 = 1, $M106 = "profile", $H106 &lt;= $F$3 * -1
),
AND(
$F$8 = 0, $F$7 = 2, $I106 &lt;= $F$5, $H106 &lt; 0
)
            )</formula>
    </cfRule>
    <cfRule type="expression" dxfId="55" priority="233">
      <formula>OR(
AND(
$F$8 = 1, $F$7 = 1, $M106 = "polar", $H106 &lt;= $F$2 * -1
),
AND(
$F$8 = 1, $F$7 = 1, $M106 = "profile", $H106 &lt;= $F$3 * -1
),
AND(
$F$8 = 1, $F$7 = 2, $I106 &lt;= $F$5, $H106 &lt; 0
)
            )</formula>
    </cfRule>
    <cfRule type="expression" dxfId="54" priority="230">
      <formula>OR(
AND(
$F$8 = 0, $F$7 = 1, $M106 = "polar", $H106 &gt;= $F$2 * 1
),
AND(
$F$8 = 0, $F$7 = 1, $M106 = "profile", $H106 &gt;= $F$3 * 1
),
AND(
$F$8 = 0, $F$7 = 2, $I106 &lt;= $F$5, $H106 &gt; 0
)
            )</formula>
    </cfRule>
    <cfRule type="expression" dxfId="53" priority="227">
      <formula>OR(
AND(
$F$8 = 1, $F$7 = 1, $M106 = "polar", $H106 &gt;= $F$2 * 1
),
AND(
$F$8 = 1, $F$7 = 1, $M106 = "profile", $H106 &gt;= $F$3 * 1
),
AND(
$F$8 = 1, $F$7 = 2, $I106 &lt;= $F$5, $H106 &gt; 0
)
            )</formula>
    </cfRule>
  </conditionalFormatting>
  <conditionalFormatting sqref="H116:I122">
    <cfRule type="expression" dxfId="52" priority="242">
      <formula>OR(
AND(
$F$8 = 0, $F$7 = 1, $M116 = "polar", $H116 &gt;= $F$2 * 1
),
AND(
$F$8 = 0, $F$7 = 1, $M116 = "profile", $H116 &gt;= $F$3 * 1
),
AND(
$F$8 = 0, $F$7 = 2, $I116 &lt;= $F$5, $H116 &gt; 0
)
            )</formula>
    </cfRule>
    <cfRule type="expression" dxfId="51" priority="245">
      <formula>OR(
AND(
$F$8 = 1, $F$7 = 1, $M116 = "polar", $H116 &lt;= $F$2 * -1
),
AND(
$F$8 = 1, $F$7 = 1, $M116 = "profile", $H116 &lt;= $F$3 * -1
),
AND(
$F$8 = 1, $F$7 = 2, $I116 &lt;= $F$5, $H116 &lt; 0
)
            )</formula>
    </cfRule>
    <cfRule type="expression" dxfId="50" priority="239">
      <formula>OR(
AND(
$F$8 = 1, $F$7 = 1, $M116 = "polar", $H116 &gt;= $F$2 * 1
),
AND(
$F$8 = 1, $F$7 = 1, $M116 = "profile", $H116 &gt;= $F$3 * 1
),
AND(
$F$8 = 1, $F$7 = 2, $I116 &lt;= $F$5, $H116 &gt; 0
)
            )</formula>
    </cfRule>
    <cfRule type="expression" dxfId="49" priority="248">
      <formula>OR(
AND(
$F$8 = 0, $F$7 = 1, $M116 = "polar", $H116 &lt;= $F$2 * -1
),
AND(
$F$8 = 0, $F$7 = 1, $M116 = "profile", $H116 &lt;= $F$3 * -1
),
AND(
$F$8 = 0, $F$7 = 2, $I116 &lt;= $F$5, $H116 &lt; 0
)
            )</formula>
    </cfRule>
  </conditionalFormatting>
  <conditionalFormatting sqref="H126:I131">
    <cfRule type="expression" dxfId="48" priority="254">
      <formula>OR(
AND(
$F$8 = 0, $F$7 = 1, $M126 = "polar", $H126 &gt;= $F$2 * 1
),
AND(
$F$8 = 0, $F$7 = 1, $M126 = "profile", $H126 &gt;= $F$3 * 1
),
AND(
$F$8 = 0, $F$7 = 2, $I126 &lt;= $F$5, $H126 &gt; 0
)
            )</formula>
    </cfRule>
    <cfRule type="expression" dxfId="47" priority="260">
      <formula>OR(
AND(
$F$8 = 0, $F$7 = 1, $M126 = "polar", $H126 &lt;= $F$2 * -1
),
AND(
$F$8 = 0, $F$7 = 1, $M126 = "profile", $H126 &lt;= $F$3 * -1
),
AND(
$F$8 = 0, $F$7 = 2, $I126 &lt;= $F$5, $H126 &lt; 0
)
            )</formula>
    </cfRule>
    <cfRule type="expression" dxfId="46" priority="257">
      <formula>OR(
AND(
$F$8 = 1, $F$7 = 1, $M126 = "polar", $H126 &lt;= $F$2 * -1
),
AND(
$F$8 = 1, $F$7 = 1, $M126 = "profile", $H126 &lt;= $F$3 * -1
),
AND(
$F$8 = 1, $F$7 = 2, $I126 &lt;= $F$5, $H126 &lt; 0
)
            )</formula>
    </cfRule>
    <cfRule type="expression" dxfId="45" priority="251">
      <formula>OR(
AND(
$F$8 = 1, $F$7 = 1, $M126 = "polar", $H126 &gt;= $F$2 * 1
),
AND(
$F$8 = 1, $F$7 = 1, $M126 = "profile", $H126 &gt;= $F$3 * 1
),
AND(
$F$8 = 1, $F$7 = 2, $I126 &lt;= $F$5, $H126 &gt; 0
)
            )</formula>
    </cfRule>
  </conditionalFormatting>
  <conditionalFormatting sqref="H135:I140">
    <cfRule type="expression" dxfId="44" priority="266">
      <formula>OR(
AND(
$F$8 = 0, $F$7 = 1, $M135 = "polar", $H135 &gt;= $F$2 * 1
),
AND(
$F$8 = 0, $F$7 = 1, $M135 = "profile", $H135 &gt;= $F$3 * 1
),
AND(
$F$8 = 0, $F$7 = 2, $I135 &lt;= $F$5, $H135 &gt; 0
)
            )</formula>
    </cfRule>
    <cfRule type="expression" dxfId="43" priority="269">
      <formula>OR(
AND(
$F$8 = 1, $F$7 = 1, $M135 = "polar", $H135 &lt;= $F$2 * -1
),
AND(
$F$8 = 1, $F$7 = 1, $M135 = "profile", $H135 &lt;= $F$3 * -1
),
AND(
$F$8 = 1, $F$7 = 2, $I135 &lt;= $F$5, $H135 &lt; 0
)
            )</formula>
    </cfRule>
    <cfRule type="expression" dxfId="42" priority="263">
      <formula>OR(
AND(
$F$8 = 1, $F$7 = 1, $M135 = "polar", $H135 &gt;= $F$2 * 1
),
AND(
$F$8 = 1, $F$7 = 1, $M135 = "profile", $H135 &gt;= $F$3 * 1
),
AND(
$F$8 = 1, $F$7 = 2, $I135 &lt;= $F$5, $H135 &gt; 0
)
            )</formula>
    </cfRule>
    <cfRule type="expression" dxfId="41" priority="272">
      <formula>OR(
AND(
$F$8 = 0, $F$7 = 1, $M135 = "polar", $H135 &lt;= $F$2 * -1
),
AND(
$F$8 = 0, $F$7 = 1, $M135 = "profile", $H135 &lt;= $F$3 * -1
),
AND(
$F$8 = 0, $F$7 = 2, $I135 &lt;= $F$5, $H135 &lt; 0
)
            )</formula>
    </cfRule>
  </conditionalFormatting>
  <conditionalFormatting sqref="H144:I149">
    <cfRule type="expression" dxfId="40" priority="275">
      <formula>OR(
AND(
$F$8 = 1, $F$7 = 1, $M144 = "polar", $H144 &gt;= $F$2 * 1
),
AND(
$F$8 = 1, $F$7 = 1, $M144 = "profile", $H144 &gt;= $F$3 * 1
),
AND(
$F$8 = 1, $F$7 = 2, $I144 &lt;= $F$5, $H144 &gt; 0
)
            )</formula>
    </cfRule>
    <cfRule type="expression" dxfId="39" priority="284">
      <formula>OR(
AND(
$F$8 = 0, $F$7 = 1, $M144 = "polar", $H144 &lt;= $F$2 * -1
),
AND(
$F$8 = 0, $F$7 = 1, $M144 = "profile", $H144 &lt;= $F$3 * -1
),
AND(
$F$8 = 0, $F$7 = 2, $I144 &lt;= $F$5, $H144 &lt; 0
)
            )</formula>
    </cfRule>
    <cfRule type="expression" dxfId="38" priority="281">
      <formula>OR(
AND(
$F$8 = 1, $F$7 = 1, $M144 = "polar", $H144 &lt;= $F$2 * -1
),
AND(
$F$8 = 1, $F$7 = 1, $M144 = "profile", $H144 &lt;= $F$3 * -1
),
AND(
$F$8 = 1, $F$7 = 2, $I144 &lt;= $F$5, $H144 &lt; 0
)
            )</formula>
    </cfRule>
    <cfRule type="expression" dxfId="37" priority="278">
      <formula>OR(
AND(
$F$8 = 0, $F$7 = 1, $M144 = "polar", $H144 &gt;= $F$2 * 1
),
AND(
$F$8 = 0, $F$7 = 1, $M144 = "profile", $H144 &gt;= $F$3 * 1
),
AND(
$F$8 = 0, $F$7 = 2, $I144 &lt;= $F$5, $H144 &gt; 0
)
            )</formula>
    </cfRule>
  </conditionalFormatting>
  <conditionalFormatting sqref="H153:I159">
    <cfRule type="expression" dxfId="36" priority="290">
      <formula>OR(
AND(
$F$8 = 0, $F$7 = 1, $M153 = "polar", $H153 &gt;= $F$2 * 1
),
AND(
$F$8 = 0, $F$7 = 1, $M153 = "profile", $H153 &gt;= $F$3 * 1
),
AND(
$F$8 = 0, $F$7 = 2, $I153 &lt;= $F$5, $H153 &gt; 0
)
            )</formula>
    </cfRule>
    <cfRule type="expression" dxfId="35" priority="287">
      <formula>OR(
AND(
$F$8 = 1, $F$7 = 1, $M153 = "polar", $H153 &gt;= $F$2 * 1
),
AND(
$F$8 = 1, $F$7 = 1, $M153 = "profile", $H153 &gt;= $F$3 * 1
),
AND(
$F$8 = 1, $F$7 = 2, $I153 &lt;= $F$5, $H153 &gt; 0
)
            )</formula>
    </cfRule>
    <cfRule type="expression" dxfId="34" priority="293">
      <formula>OR(
AND(
$F$8 = 1, $F$7 = 1, $M153 = "polar", $H153 &lt;= $F$2 * -1
),
AND(
$F$8 = 1, $F$7 = 1, $M153 = "profile", $H153 &lt;= $F$3 * -1
),
AND(
$F$8 = 1, $F$7 = 2, $I153 &lt;= $F$5, $H153 &lt; 0
)
            )</formula>
    </cfRule>
    <cfRule type="expression" dxfId="33" priority="296">
      <formula>OR(
AND(
$F$8 = 0, $F$7 = 1, $M153 = "polar", $H153 &lt;= $F$2 * -1
),
AND(
$F$8 = 0, $F$7 = 1, $M153 = "profile", $H153 &lt;= $F$3 * -1
),
AND(
$F$8 = 0, $F$7 = 2, $I153 &lt;= $F$5, $H153 &lt; 0
)
            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8"/>
  <sheetViews>
    <sheetView showGridLines="0" workbookViewId="0">
      <pane xSplit="4" ySplit="10" topLeftCell="E11" activePane="bottomRight" state="frozen"/>
      <selection pane="topRight"/>
      <selection pane="bottomLeft"/>
      <selection pane="bottomRight"/>
    </sheetView>
  </sheetViews>
  <sheetFormatPr baseColWidth="10" defaultColWidth="0" defaultRowHeight="15" zeroHeight="1" outlineLevelRow="1" x14ac:dyDescent="0.2"/>
  <cols>
    <col min="1" max="1" width="2.6640625" customWidth="1"/>
    <col min="2" max="2" width="16.6640625" customWidth="1"/>
    <col min="3" max="3" width="22.6640625" customWidth="1"/>
    <col min="4" max="4" width="60.6640625" customWidth="1"/>
    <col min="5" max="6" width="20.33203125" customWidth="1"/>
    <col min="7" max="8" width="11.6640625" customWidth="1"/>
    <col min="9" max="11" width="9.1640625" hidden="1" customWidth="1"/>
    <col min="12" max="12" width="10.83203125" customWidth="1"/>
    <col min="13" max="16384" width="10.83203125" hidden="1"/>
  </cols>
  <sheetData>
    <row r="1" spans="2:11" x14ac:dyDescent="0.2"/>
    <row r="2" spans="2:11" hidden="1" outlineLevel="1" x14ac:dyDescent="0.2">
      <c r="E2" s="21" t="s">
        <v>236</v>
      </c>
      <c r="F2" s="24">
        <f>'Seg Compare'!$H$2</f>
        <v>0.1</v>
      </c>
    </row>
    <row r="3" spans="2:11" hidden="1" outlineLevel="1" x14ac:dyDescent="0.2">
      <c r="E3" s="18" t="s">
        <v>237</v>
      </c>
      <c r="F3" s="23">
        <f>'Seg Compare'!$H$3</f>
        <v>0.1</v>
      </c>
    </row>
    <row r="4" spans="2:11" hidden="1" outlineLevel="1" x14ac:dyDescent="0.2">
      <c r="E4" s="18" t="s">
        <v>238</v>
      </c>
      <c r="F4" s="23">
        <f>'Seg Compare'!$H$4</f>
        <v>0.05</v>
      </c>
    </row>
    <row r="5" spans="2:11" hidden="1" outlineLevel="1" x14ac:dyDescent="0.2">
      <c r="E5" s="18" t="s">
        <v>233</v>
      </c>
      <c r="F5" s="23">
        <f>'Seg Compare'!$H$5</f>
        <v>0.1</v>
      </c>
    </row>
    <row r="6" spans="2:11" hidden="1" outlineLevel="1" x14ac:dyDescent="0.2">
      <c r="E6" s="18" t="s">
        <v>234</v>
      </c>
      <c r="F6" s="23">
        <f>'Seg Compare'!$H$6</f>
        <v>0.1</v>
      </c>
    </row>
    <row r="7" spans="2:11" hidden="1" outlineLevel="1" x14ac:dyDescent="0.2">
      <c r="E7" s="18" t="s">
        <v>235</v>
      </c>
      <c r="F7" s="23">
        <f>'Seg Compare'!$H$7</f>
        <v>1</v>
      </c>
    </row>
    <row r="8" spans="2:11" hidden="1" outlineLevel="1" x14ac:dyDescent="0.2">
      <c r="E8" s="1" t="s">
        <v>239</v>
      </c>
      <c r="F8" s="8">
        <f>'Seg Compare'!$H$8</f>
        <v>0</v>
      </c>
    </row>
    <row r="9" spans="2:11" ht="24" collapsed="1" x14ac:dyDescent="0.3">
      <c r="C9" s="27" t="s">
        <v>255</v>
      </c>
    </row>
    <row r="10" spans="2:11" ht="50" customHeight="1" x14ac:dyDescent="0.2">
      <c r="B10" s="40" t="s">
        <v>243</v>
      </c>
      <c r="C10" s="40" t="s">
        <v>256</v>
      </c>
      <c r="D10" s="40" t="s">
        <v>257</v>
      </c>
      <c r="E10" s="41" t="str">
        <f>"A: "&amp;ctl_solA&amp;" · Seg "&amp;ctl_segA</f>
        <v>A: LDA_opt_kmeans_A5_reordered · Seg 1</v>
      </c>
      <c r="F10" s="41" t="str">
        <f>"B: "&amp;ctl_solB&amp;" · Seg "&amp;ctl_segB</f>
        <v>B: LDA_opt_kmeans_B6_reordered · Seg 1</v>
      </c>
      <c r="G10" s="40" t="s">
        <v>234</v>
      </c>
      <c r="H10" s="40" t="s">
        <v>233</v>
      </c>
      <c r="I10" s="40" t="s">
        <v>235</v>
      </c>
      <c r="J10" t="s">
        <v>258</v>
      </c>
      <c r="K10" t="s">
        <v>259</v>
      </c>
    </row>
    <row r="11" spans="2:11" x14ac:dyDescent="0.2">
      <c r="B11" t="s">
        <v>62</v>
      </c>
      <c r="C11" t="s">
        <v>47</v>
      </c>
      <c r="D11" t="s">
        <v>289</v>
      </c>
      <c r="E11" s="39">
        <f>IFERROR(INDEX(_compare_data!$B$2:$L$107,MATCH($B11,_compare_data!$A$2:$A$107,0),MATCH(ctl_solA&amp;" · Seg "&amp;ctl_segA,_compare_data!$B$1:$L$1,0)),"")</f>
        <v>0.26595999999999997</v>
      </c>
      <c r="F11" s="39">
        <f>IFERROR(INDEX(_compare_data!$B$2:$L$107,MATCH($B11,_compare_data!$A$2:$A$107,0),MATCH(ctl_solB&amp;" · Seg "&amp;ctl_segB,_compare_data!$B$1:$L$1,0)),"")</f>
        <v>0.30263000000000001</v>
      </c>
      <c r="G11" s="39">
        <f t="shared" ref="G11:G42" si="0">IF(OR($E11="",$F11=""),"",$E11-$F11)</f>
        <v>-3.6670000000000036E-2</v>
      </c>
      <c r="H11" s="39">
        <f t="shared" ref="H11:H42" si="1">IFERROR(CHIDIST((J11+K11)*MAX(ABS((E11*J11)*((1-F11)*K11)-((1-E11)*J11)*(F11*K11))-(J11+K11)/2,0)^2/(J11*K11*(E11*J11+F11*K11)*((1-E11)*J11+(1-F11)*K11)),1),1)</f>
        <v>0.29980201044695048</v>
      </c>
      <c r="I11" s="29" t="s">
        <v>25</v>
      </c>
      <c r="J11" s="38">
        <f>IFERROR(INDEX(_compare_data!$B$110:$L$215,MATCH($B11,_compare_data!$A$110:$A$215,0),MATCH(ctl_solA&amp;" · Seg "&amp;ctl_segA,_compare_data!$B$109:$L$109,0)),0)</f>
        <v>376</v>
      </c>
      <c r="K11" s="38">
        <f>IFERROR(INDEX(_compare_data!$B$110:$L$215,MATCH($B11,_compare_data!$A$110:$A$215,0),MATCH(ctl_solB&amp;" · Seg "&amp;ctl_segB,_compare_data!$B$109:$L$109,0)),0)</f>
        <v>380</v>
      </c>
    </row>
    <row r="12" spans="2:11" x14ac:dyDescent="0.2">
      <c r="B12" t="s">
        <v>162</v>
      </c>
      <c r="C12" t="s">
        <v>159</v>
      </c>
      <c r="D12" t="s">
        <v>335</v>
      </c>
      <c r="E12" s="39">
        <f>IFERROR(INDEX(_compare_data!$B$2:$L$107,MATCH($B12,_compare_data!$A$2:$A$107,0),MATCH(ctl_solA&amp;" · Seg "&amp;ctl_segA,_compare_data!$B$1:$L$1,0)),"")</f>
        <v>0.36702000000000001</v>
      </c>
      <c r="F12" s="39">
        <f>IFERROR(INDEX(_compare_data!$B$2:$L$107,MATCH($B12,_compare_data!$A$2:$A$107,0),MATCH(ctl_solB&amp;" · Seg "&amp;ctl_segB,_compare_data!$B$1:$L$1,0)),"")</f>
        <v>0.39211000000000001</v>
      </c>
      <c r="G12" s="39">
        <f t="shared" si="0"/>
        <v>-2.5090000000000001E-2</v>
      </c>
      <c r="H12" s="39">
        <f t="shared" si="1"/>
        <v>0.52490030912686736</v>
      </c>
      <c r="I12" s="29" t="s">
        <v>100</v>
      </c>
      <c r="J12" s="38">
        <f>IFERROR(INDEX(_compare_data!$B$110:$L$215,MATCH($B12,_compare_data!$A$110:$A$215,0),MATCH(ctl_solA&amp;" · Seg "&amp;ctl_segA,_compare_data!$B$109:$L$109,0)),0)</f>
        <v>376</v>
      </c>
      <c r="K12" s="38">
        <f>IFERROR(INDEX(_compare_data!$B$110:$L$215,MATCH($B12,_compare_data!$A$110:$A$215,0),MATCH(ctl_solB&amp;" · Seg "&amp;ctl_segB,_compare_data!$B$109:$L$109,0)),0)</f>
        <v>380</v>
      </c>
    </row>
    <row r="13" spans="2:11" x14ac:dyDescent="0.2">
      <c r="B13" t="s">
        <v>160</v>
      </c>
      <c r="C13" t="s">
        <v>159</v>
      </c>
      <c r="D13" t="s">
        <v>334</v>
      </c>
      <c r="E13" s="39">
        <f>IFERROR(INDEX(_compare_data!$B$2:$L$107,MATCH($B13,_compare_data!$A$2:$A$107,0),MATCH(ctl_solA&amp;" · Seg "&amp;ctl_segA,_compare_data!$B$1:$L$1,0)),"")</f>
        <v>0.15426000000000001</v>
      </c>
      <c r="F13" s="39">
        <f>IFERROR(INDEX(_compare_data!$B$2:$L$107,MATCH($B13,_compare_data!$A$2:$A$107,0),MATCH(ctl_solB&amp;" · Seg "&amp;ctl_segB,_compare_data!$B$1:$L$1,0)),"")</f>
        <v>0.17632</v>
      </c>
      <c r="G13" s="39">
        <f t="shared" si="0"/>
        <v>-2.2059999999999996E-2</v>
      </c>
      <c r="H13" s="39">
        <f t="shared" si="1"/>
        <v>0.47247966589134049</v>
      </c>
      <c r="I13" s="29" t="s">
        <v>100</v>
      </c>
      <c r="J13" s="38">
        <f>IFERROR(INDEX(_compare_data!$B$110:$L$215,MATCH($B13,_compare_data!$A$110:$A$215,0),MATCH(ctl_solA&amp;" · Seg "&amp;ctl_segA,_compare_data!$B$109:$L$109,0)),0)</f>
        <v>376</v>
      </c>
      <c r="K13" s="38">
        <f>IFERROR(INDEX(_compare_data!$B$110:$L$215,MATCH($B13,_compare_data!$A$110:$A$215,0),MATCH(ctl_solB&amp;" · Seg "&amp;ctl_segB,_compare_data!$B$109:$L$109,0)),0)</f>
        <v>380</v>
      </c>
    </row>
    <row r="14" spans="2:11" x14ac:dyDescent="0.2">
      <c r="B14" t="s">
        <v>172</v>
      </c>
      <c r="C14" t="s">
        <v>159</v>
      </c>
      <c r="D14" t="s">
        <v>340</v>
      </c>
      <c r="E14" s="39">
        <f>IFERROR(INDEX(_compare_data!$B$2:$L$107,MATCH($B14,_compare_data!$A$2:$A$107,0),MATCH(ctl_solA&amp;" · Seg "&amp;ctl_segA,_compare_data!$B$1:$L$1,0)),"")</f>
        <v>0.20479</v>
      </c>
      <c r="F14" s="39">
        <f>IFERROR(INDEX(_compare_data!$B$2:$L$107,MATCH($B14,_compare_data!$A$2:$A$107,0),MATCH(ctl_solB&amp;" · Seg "&amp;ctl_segB,_compare_data!$B$1:$L$1,0)),"")</f>
        <v>0.22631999999999999</v>
      </c>
      <c r="G14" s="39">
        <f t="shared" si="0"/>
        <v>-2.1529999999999994E-2</v>
      </c>
      <c r="H14" s="39">
        <f t="shared" si="1"/>
        <v>0.5278530756191222</v>
      </c>
      <c r="I14" s="29" t="s">
        <v>100</v>
      </c>
      <c r="J14" s="38">
        <f>IFERROR(INDEX(_compare_data!$B$110:$L$215,MATCH($B14,_compare_data!$A$110:$A$215,0),MATCH(ctl_solA&amp;" · Seg "&amp;ctl_segA,_compare_data!$B$109:$L$109,0)),0)</f>
        <v>376</v>
      </c>
      <c r="K14" s="38">
        <f>IFERROR(INDEX(_compare_data!$B$110:$L$215,MATCH($B14,_compare_data!$A$110:$A$215,0),MATCH(ctl_solB&amp;" · Seg "&amp;ctl_segB,_compare_data!$B$109:$L$109,0)),0)</f>
        <v>380</v>
      </c>
    </row>
    <row r="15" spans="2:11" x14ac:dyDescent="0.2">
      <c r="B15" t="s">
        <v>207</v>
      </c>
      <c r="C15" t="s">
        <v>200</v>
      </c>
      <c r="D15" t="s">
        <v>356</v>
      </c>
      <c r="E15" s="39">
        <f>IFERROR(INDEX(_compare_data!$B$2:$L$107,MATCH($B15,_compare_data!$A$2:$A$107,0),MATCH(ctl_solA&amp;" · Seg "&amp;ctl_segA,_compare_data!$B$1:$L$1,0)),"")</f>
        <v>0.27128000000000002</v>
      </c>
      <c r="F15" s="39">
        <f>IFERROR(INDEX(_compare_data!$B$2:$L$107,MATCH($B15,_compare_data!$A$2:$A$107,0),MATCH(ctl_solB&amp;" · Seg "&amp;ctl_segB,_compare_data!$B$1:$L$1,0)),"")</f>
        <v>0.28947000000000001</v>
      </c>
      <c r="G15" s="39">
        <f t="shared" si="0"/>
        <v>-1.8189999999999984E-2</v>
      </c>
      <c r="H15" s="39">
        <f t="shared" si="1"/>
        <v>0.63427190589003724</v>
      </c>
      <c r="I15" s="29" t="s">
        <v>100</v>
      </c>
      <c r="J15" s="38">
        <f>IFERROR(INDEX(_compare_data!$B$110:$L$215,MATCH($B15,_compare_data!$A$110:$A$215,0),MATCH(ctl_solA&amp;" · Seg "&amp;ctl_segA,_compare_data!$B$109:$L$109,0)),0)</f>
        <v>376</v>
      </c>
      <c r="K15" s="38">
        <f>IFERROR(INDEX(_compare_data!$B$110:$L$215,MATCH($B15,_compare_data!$A$110:$A$215,0),MATCH(ctl_solB&amp;" · Seg "&amp;ctl_segB,_compare_data!$B$109:$L$109,0)),0)</f>
        <v>380</v>
      </c>
    </row>
    <row r="16" spans="2:11" x14ac:dyDescent="0.2">
      <c r="B16" t="s">
        <v>102</v>
      </c>
      <c r="C16" t="s">
        <v>101</v>
      </c>
      <c r="D16" t="s">
        <v>307</v>
      </c>
      <c r="E16" s="39">
        <f>IFERROR(INDEX(_compare_data!$B$2:$L$107,MATCH($B16,_compare_data!$A$2:$A$107,0),MATCH(ctl_solA&amp;" · Seg "&amp;ctl_segA,_compare_data!$B$1:$L$1,0)),"")</f>
        <v>6.3829999999999998E-2</v>
      </c>
      <c r="F16" s="39">
        <f>IFERROR(INDEX(_compare_data!$B$2:$L$107,MATCH($B16,_compare_data!$A$2:$A$107,0),MATCH(ctl_solB&amp;" · Seg "&amp;ctl_segB,_compare_data!$B$1:$L$1,0)),"")</f>
        <v>8.158E-2</v>
      </c>
      <c r="G16" s="39">
        <f t="shared" si="0"/>
        <v>-1.7750000000000002E-2</v>
      </c>
      <c r="H16" s="39">
        <f t="shared" si="1"/>
        <v>0.42401100528229407</v>
      </c>
      <c r="I16" s="29" t="s">
        <v>100</v>
      </c>
      <c r="J16" s="38">
        <f>IFERROR(INDEX(_compare_data!$B$110:$L$215,MATCH($B16,_compare_data!$A$110:$A$215,0),MATCH(ctl_solA&amp;" · Seg "&amp;ctl_segA,_compare_data!$B$109:$L$109,0)),0)</f>
        <v>376</v>
      </c>
      <c r="K16" s="38">
        <f>IFERROR(INDEX(_compare_data!$B$110:$L$215,MATCH($B16,_compare_data!$A$110:$A$215,0),MATCH(ctl_solB&amp;" · Seg "&amp;ctl_segB,_compare_data!$B$109:$L$109,0)),0)</f>
        <v>380</v>
      </c>
    </row>
    <row r="17" spans="2:11" x14ac:dyDescent="0.2">
      <c r="B17" t="s">
        <v>1</v>
      </c>
      <c r="C17" t="s">
        <v>0</v>
      </c>
      <c r="D17" t="s">
        <v>260</v>
      </c>
      <c r="E17" s="39">
        <f>IFERROR(INDEX(_compare_data!$B$2:$L$107,MATCH($B17,_compare_data!$A$2:$A$107,0),MATCH(ctl_solA&amp;" · Seg "&amp;ctl_segA,_compare_data!$B$1:$L$1,0)),"")</f>
        <v>0.84309000000000001</v>
      </c>
      <c r="F17" s="39">
        <f>IFERROR(INDEX(_compare_data!$B$2:$L$107,MATCH($B17,_compare_data!$A$2:$A$107,0),MATCH(ctl_solB&amp;" · Seg "&amp;ctl_segB,_compare_data!$B$1:$L$1,0)),"")</f>
        <v>0.86053000000000002</v>
      </c>
      <c r="G17" s="39">
        <f t="shared" si="0"/>
        <v>-1.7440000000000011E-2</v>
      </c>
      <c r="H17" s="39">
        <f t="shared" si="1"/>
        <v>0.56696327555719062</v>
      </c>
      <c r="I17" s="29" t="s">
        <v>25</v>
      </c>
      <c r="J17" s="38">
        <f>IFERROR(INDEX(_compare_data!$B$110:$L$215,MATCH($B17,_compare_data!$A$110:$A$215,0),MATCH(ctl_solA&amp;" · Seg "&amp;ctl_segA,_compare_data!$B$109:$L$109,0)),0)</f>
        <v>376</v>
      </c>
      <c r="K17" s="38">
        <f>IFERROR(INDEX(_compare_data!$B$110:$L$215,MATCH($B17,_compare_data!$A$110:$A$215,0),MATCH(ctl_solB&amp;" · Seg "&amp;ctl_segB,_compare_data!$B$109:$L$109,0)),0)</f>
        <v>380</v>
      </c>
    </row>
    <row r="18" spans="2:11" x14ac:dyDescent="0.2">
      <c r="B18" t="s">
        <v>164</v>
      </c>
      <c r="C18" t="s">
        <v>159</v>
      </c>
      <c r="D18" t="s">
        <v>336</v>
      </c>
      <c r="E18" s="39">
        <f>IFERROR(INDEX(_compare_data!$B$2:$L$107,MATCH($B18,_compare_data!$A$2:$A$107,0),MATCH(ctl_solA&amp;" · Seg "&amp;ctl_segA,_compare_data!$B$1:$L$1,0)),"")</f>
        <v>0.22073999999999999</v>
      </c>
      <c r="F18" s="39">
        <f>IFERROR(INDEX(_compare_data!$B$2:$L$107,MATCH($B18,_compare_data!$A$2:$A$107,0),MATCH(ctl_solB&amp;" · Seg "&amp;ctl_segB,_compare_data!$B$1:$L$1,0)),"")</f>
        <v>0.23683999999999999</v>
      </c>
      <c r="G18" s="39">
        <f t="shared" si="0"/>
        <v>-1.6100000000000003E-2</v>
      </c>
      <c r="H18" s="39">
        <f t="shared" si="1"/>
        <v>0.65971400323680807</v>
      </c>
      <c r="I18" s="29" t="s">
        <v>100</v>
      </c>
      <c r="J18" s="38">
        <f>IFERROR(INDEX(_compare_data!$B$110:$L$215,MATCH($B18,_compare_data!$A$110:$A$215,0),MATCH(ctl_solA&amp;" · Seg "&amp;ctl_segA,_compare_data!$B$109:$L$109,0)),0)</f>
        <v>376</v>
      </c>
      <c r="K18" s="38">
        <f>IFERROR(INDEX(_compare_data!$B$110:$L$215,MATCH($B18,_compare_data!$A$110:$A$215,0),MATCH(ctl_solB&amp;" · Seg "&amp;ctl_segB,_compare_data!$B$109:$L$109,0)),0)</f>
        <v>380</v>
      </c>
    </row>
    <row r="19" spans="2:11" x14ac:dyDescent="0.2">
      <c r="B19" t="s">
        <v>35</v>
      </c>
      <c r="C19" t="s">
        <v>26</v>
      </c>
      <c r="D19" t="s">
        <v>276</v>
      </c>
      <c r="E19" s="39">
        <f>IFERROR(INDEX(_compare_data!$B$2:$L$107,MATCH($B19,_compare_data!$A$2:$A$107,0),MATCH(ctl_solA&amp;" · Seg "&amp;ctl_segA,_compare_data!$B$1:$L$1,0)),"")</f>
        <v>0.47605999999999998</v>
      </c>
      <c r="F19" s="39">
        <f>IFERROR(INDEX(_compare_data!$B$2:$L$107,MATCH($B19,_compare_data!$A$2:$A$107,0),MATCH(ctl_solB&amp;" · Seg "&amp;ctl_segB,_compare_data!$B$1:$L$1,0)),"")</f>
        <v>0.49210999999999999</v>
      </c>
      <c r="G19" s="39">
        <f t="shared" si="0"/>
        <v>-1.6050000000000009E-2</v>
      </c>
      <c r="H19" s="39">
        <f t="shared" si="1"/>
        <v>0.71232049178714085</v>
      </c>
      <c r="I19" s="29" t="s">
        <v>25</v>
      </c>
      <c r="J19" s="38">
        <f>IFERROR(INDEX(_compare_data!$B$110:$L$215,MATCH($B19,_compare_data!$A$110:$A$215,0),MATCH(ctl_solA&amp;" · Seg "&amp;ctl_segA,_compare_data!$B$109:$L$109,0)),0)</f>
        <v>376</v>
      </c>
      <c r="K19" s="38">
        <f>IFERROR(INDEX(_compare_data!$B$110:$L$215,MATCH($B19,_compare_data!$A$110:$A$215,0),MATCH(ctl_solB&amp;" · Seg "&amp;ctl_segB,_compare_data!$B$109:$L$109,0)),0)</f>
        <v>380</v>
      </c>
    </row>
    <row r="20" spans="2:11" x14ac:dyDescent="0.2">
      <c r="B20" t="s">
        <v>166</v>
      </c>
      <c r="C20" t="s">
        <v>159</v>
      </c>
      <c r="D20" t="s">
        <v>337</v>
      </c>
      <c r="E20" s="39">
        <f>IFERROR(INDEX(_compare_data!$B$2:$L$107,MATCH($B20,_compare_data!$A$2:$A$107,0),MATCH(ctl_solA&amp;" · Seg "&amp;ctl_segA,_compare_data!$B$1:$L$1,0)),"")</f>
        <v>0.10638</v>
      </c>
      <c r="F20" s="39">
        <f>IFERROR(INDEX(_compare_data!$B$2:$L$107,MATCH($B20,_compare_data!$A$2:$A$107,0),MATCH(ctl_solB&amp;" · Seg "&amp;ctl_segB,_compare_data!$B$1:$L$1,0)),"")</f>
        <v>0.12105</v>
      </c>
      <c r="G20" s="39">
        <f t="shared" si="0"/>
        <v>-1.4670000000000002E-2</v>
      </c>
      <c r="H20" s="39">
        <f t="shared" si="1"/>
        <v>0.60262477699023309</v>
      </c>
      <c r="I20" s="29" t="s">
        <v>100</v>
      </c>
      <c r="J20" s="38">
        <f>IFERROR(INDEX(_compare_data!$B$110:$L$215,MATCH($B20,_compare_data!$A$110:$A$215,0),MATCH(ctl_solA&amp;" · Seg "&amp;ctl_segA,_compare_data!$B$109:$L$109,0)),0)</f>
        <v>376</v>
      </c>
      <c r="K20" s="38">
        <f>IFERROR(INDEX(_compare_data!$B$110:$L$215,MATCH($B20,_compare_data!$A$110:$A$215,0),MATCH(ctl_solB&amp;" · Seg "&amp;ctl_segB,_compare_data!$B$109:$L$109,0)),0)</f>
        <v>380</v>
      </c>
    </row>
    <row r="21" spans="2:11" x14ac:dyDescent="0.2">
      <c r="B21" t="s">
        <v>170</v>
      </c>
      <c r="C21" t="s">
        <v>159</v>
      </c>
      <c r="D21" t="s">
        <v>339</v>
      </c>
      <c r="E21" s="39">
        <f>IFERROR(INDEX(_compare_data!$B$2:$L$107,MATCH($B21,_compare_data!$A$2:$A$107,0),MATCH(ctl_solA&amp;" · Seg "&amp;ctl_segA,_compare_data!$B$1:$L$1,0)),"")</f>
        <v>0.18883</v>
      </c>
      <c r="F21" s="39">
        <f>IFERROR(INDEX(_compare_data!$B$2:$L$107,MATCH($B21,_compare_data!$A$2:$A$107,0),MATCH(ctl_solB&amp;" · Seg "&amp;ctl_segB,_compare_data!$B$1:$L$1,0)),"")</f>
        <v>0.20263</v>
      </c>
      <c r="G21" s="39">
        <f t="shared" si="0"/>
        <v>-1.3800000000000007E-2</v>
      </c>
      <c r="H21" s="39">
        <f t="shared" si="1"/>
        <v>0.69915132968500993</v>
      </c>
      <c r="I21" s="29" t="s">
        <v>100</v>
      </c>
      <c r="J21" s="38">
        <f>IFERROR(INDEX(_compare_data!$B$110:$L$215,MATCH($B21,_compare_data!$A$110:$A$215,0),MATCH(ctl_solA&amp;" · Seg "&amp;ctl_segA,_compare_data!$B$109:$L$109,0)),0)</f>
        <v>376</v>
      </c>
      <c r="K21" s="38">
        <f>IFERROR(INDEX(_compare_data!$B$110:$L$215,MATCH($B21,_compare_data!$A$110:$A$215,0),MATCH(ctl_solB&amp;" · Seg "&amp;ctl_segB,_compare_data!$B$109:$L$109,0)),0)</f>
        <v>380</v>
      </c>
    </row>
    <row r="22" spans="2:11" x14ac:dyDescent="0.2">
      <c r="B22" t="s">
        <v>7</v>
      </c>
      <c r="C22" t="s">
        <v>0</v>
      </c>
      <c r="D22" t="s">
        <v>263</v>
      </c>
      <c r="E22" s="39">
        <f>IFERROR(INDEX(_compare_data!$B$2:$L$107,MATCH($B22,_compare_data!$A$2:$A$107,0),MATCH(ctl_solA&amp;" · Seg "&amp;ctl_segA,_compare_data!$B$1:$L$1,0)),"")</f>
        <v>0.72074000000000005</v>
      </c>
      <c r="F22" s="39">
        <f>IFERROR(INDEX(_compare_data!$B$2:$L$107,MATCH($B22,_compare_data!$A$2:$A$107,0),MATCH(ctl_solB&amp;" · Seg "&amp;ctl_segB,_compare_data!$B$1:$L$1,0)),"")</f>
        <v>0.73421000000000003</v>
      </c>
      <c r="G22" s="39">
        <f t="shared" si="0"/>
        <v>-1.3469999999999982E-2</v>
      </c>
      <c r="H22" s="39">
        <f t="shared" si="1"/>
        <v>0.73821198314612135</v>
      </c>
      <c r="I22" s="29" t="s">
        <v>25</v>
      </c>
      <c r="J22" s="38">
        <f>IFERROR(INDEX(_compare_data!$B$110:$L$215,MATCH($B22,_compare_data!$A$110:$A$215,0),MATCH(ctl_solA&amp;" · Seg "&amp;ctl_segA,_compare_data!$B$109:$L$109,0)),0)</f>
        <v>376</v>
      </c>
      <c r="K22" s="38">
        <f>IFERROR(INDEX(_compare_data!$B$110:$L$215,MATCH($B22,_compare_data!$A$110:$A$215,0),MATCH(ctl_solB&amp;" · Seg "&amp;ctl_segB,_compare_data!$B$109:$L$109,0)),0)</f>
        <v>380</v>
      </c>
    </row>
    <row r="23" spans="2:11" x14ac:dyDescent="0.2">
      <c r="B23" t="s">
        <v>203</v>
      </c>
      <c r="C23" t="s">
        <v>200</v>
      </c>
      <c r="D23" t="s">
        <v>354</v>
      </c>
      <c r="E23" s="39">
        <f>IFERROR(INDEX(_compare_data!$B$2:$L$107,MATCH($B23,_compare_data!$A$2:$A$107,0),MATCH(ctl_solA&amp;" · Seg "&amp;ctl_segA,_compare_data!$B$1:$L$1,0)),"")</f>
        <v>0.55052999999999996</v>
      </c>
      <c r="F23" s="39">
        <f>IFERROR(INDEX(_compare_data!$B$2:$L$107,MATCH($B23,_compare_data!$A$2:$A$107,0),MATCH(ctl_solB&amp;" · Seg "&amp;ctl_segB,_compare_data!$B$1:$L$1,0)),"")</f>
        <v>0.56315999999999999</v>
      </c>
      <c r="G23" s="39">
        <f t="shared" si="0"/>
        <v>-1.263000000000003E-2</v>
      </c>
      <c r="H23" s="39">
        <f t="shared" si="1"/>
        <v>0.78230530482248195</v>
      </c>
      <c r="I23" s="29" t="s">
        <v>100</v>
      </c>
      <c r="J23" s="38">
        <f>IFERROR(INDEX(_compare_data!$B$110:$L$215,MATCH($B23,_compare_data!$A$110:$A$215,0),MATCH(ctl_solA&amp;" · Seg "&amp;ctl_segA,_compare_data!$B$109:$L$109,0)),0)</f>
        <v>376</v>
      </c>
      <c r="K23" s="38">
        <f>IFERROR(INDEX(_compare_data!$B$110:$L$215,MATCH($B23,_compare_data!$A$110:$A$215,0),MATCH(ctl_solB&amp;" · Seg "&amp;ctl_segB,_compare_data!$B$109:$L$109,0)),0)</f>
        <v>380</v>
      </c>
    </row>
    <row r="24" spans="2:11" x14ac:dyDescent="0.2">
      <c r="B24" t="s">
        <v>142</v>
      </c>
      <c r="C24" t="s">
        <v>127</v>
      </c>
      <c r="D24" t="s">
        <v>326</v>
      </c>
      <c r="E24" s="39">
        <f>IFERROR(INDEX(_compare_data!$B$2:$L$107,MATCH($B24,_compare_data!$A$2:$A$107,0),MATCH(ctl_solA&amp;" · Seg "&amp;ctl_segA,_compare_data!$B$1:$L$1,0)),"")</f>
        <v>0.58245000000000002</v>
      </c>
      <c r="F24" s="39">
        <f>IFERROR(INDEX(_compare_data!$B$2:$L$107,MATCH($B24,_compare_data!$A$2:$A$107,0),MATCH(ctl_solB&amp;" · Seg "&amp;ctl_segB,_compare_data!$B$1:$L$1,0)),"")</f>
        <v>0.59211000000000003</v>
      </c>
      <c r="G24" s="39">
        <f t="shared" si="0"/>
        <v>-9.6600000000000019E-3</v>
      </c>
      <c r="H24" s="39">
        <f t="shared" si="1"/>
        <v>0.84471103494285593</v>
      </c>
      <c r="I24" s="29" t="s">
        <v>100</v>
      </c>
      <c r="J24" s="38">
        <f>IFERROR(INDEX(_compare_data!$B$110:$L$215,MATCH($B24,_compare_data!$A$110:$A$215,0),MATCH(ctl_solA&amp;" · Seg "&amp;ctl_segA,_compare_data!$B$109:$L$109,0)),0)</f>
        <v>376</v>
      </c>
      <c r="K24" s="38">
        <f>IFERROR(INDEX(_compare_data!$B$110:$L$215,MATCH($B24,_compare_data!$A$110:$A$215,0),MATCH(ctl_solB&amp;" · Seg "&amp;ctl_segB,_compare_data!$B$109:$L$109,0)),0)</f>
        <v>380</v>
      </c>
    </row>
    <row r="25" spans="2:11" x14ac:dyDescent="0.2">
      <c r="B25" t="s">
        <v>33</v>
      </c>
      <c r="C25" t="s">
        <v>26</v>
      </c>
      <c r="D25" t="s">
        <v>275</v>
      </c>
      <c r="E25" s="39">
        <f>IFERROR(INDEX(_compare_data!$B$2:$L$107,MATCH($B25,_compare_data!$A$2:$A$107,0),MATCH(ctl_solA&amp;" · Seg "&amp;ctl_segA,_compare_data!$B$1:$L$1,0)),"")</f>
        <v>0.85106000000000004</v>
      </c>
      <c r="F25" s="39">
        <f>IFERROR(INDEX(_compare_data!$B$2:$L$107,MATCH($B25,_compare_data!$A$2:$A$107,0),MATCH(ctl_solB&amp;" · Seg "&amp;ctl_segB,_compare_data!$B$1:$L$1,0)),"")</f>
        <v>0.86053000000000002</v>
      </c>
      <c r="G25" s="39">
        <f t="shared" si="0"/>
        <v>-9.4699999999999784E-3</v>
      </c>
      <c r="H25" s="39">
        <f t="shared" si="1"/>
        <v>0.78940484262684307</v>
      </c>
      <c r="I25" s="29" t="s">
        <v>25</v>
      </c>
      <c r="J25" s="38">
        <f>IFERROR(INDEX(_compare_data!$B$110:$L$215,MATCH($B25,_compare_data!$A$110:$A$215,0),MATCH(ctl_solA&amp;" · Seg "&amp;ctl_segA,_compare_data!$B$109:$L$109,0)),0)</f>
        <v>376</v>
      </c>
      <c r="K25" s="38">
        <f>IFERROR(INDEX(_compare_data!$B$110:$L$215,MATCH($B25,_compare_data!$A$110:$A$215,0),MATCH(ctl_solB&amp;" · Seg "&amp;ctl_segB,_compare_data!$B$109:$L$109,0)),0)</f>
        <v>380</v>
      </c>
    </row>
    <row r="26" spans="2:11" x14ac:dyDescent="0.2">
      <c r="B26" t="s">
        <v>136</v>
      </c>
      <c r="C26" t="s">
        <v>127</v>
      </c>
      <c r="D26" t="s">
        <v>323</v>
      </c>
      <c r="E26" s="39">
        <f>IFERROR(INDEX(_compare_data!$B$2:$L$107,MATCH($B26,_compare_data!$A$2:$A$107,0),MATCH(ctl_solA&amp;" · Seg "&amp;ctl_segA,_compare_data!$B$1:$L$1,0)),"")</f>
        <v>0.47339999999999999</v>
      </c>
      <c r="F26" s="39">
        <f>IFERROR(INDEX(_compare_data!$B$2:$L$107,MATCH($B26,_compare_data!$A$2:$A$107,0),MATCH(ctl_solB&amp;" · Seg "&amp;ctl_segB,_compare_data!$B$1:$L$1,0)),"")</f>
        <v>0.48158000000000001</v>
      </c>
      <c r="G26" s="39">
        <f t="shared" si="0"/>
        <v>-8.1800000000000206E-3</v>
      </c>
      <c r="H26" s="39">
        <f t="shared" si="1"/>
        <v>0.87893179246662156</v>
      </c>
      <c r="I26" s="29" t="s">
        <v>100</v>
      </c>
      <c r="J26" s="38">
        <f>IFERROR(INDEX(_compare_data!$B$110:$L$215,MATCH($B26,_compare_data!$A$110:$A$215,0),MATCH(ctl_solA&amp;" · Seg "&amp;ctl_segA,_compare_data!$B$109:$L$109,0)),0)</f>
        <v>376</v>
      </c>
      <c r="K26" s="38">
        <f>IFERROR(INDEX(_compare_data!$B$110:$L$215,MATCH($B26,_compare_data!$A$110:$A$215,0),MATCH(ctl_solB&amp;" · Seg "&amp;ctl_segB,_compare_data!$B$109:$L$109,0)),0)</f>
        <v>380</v>
      </c>
    </row>
    <row r="27" spans="2:11" x14ac:dyDescent="0.2">
      <c r="B27" t="s">
        <v>140</v>
      </c>
      <c r="C27" t="s">
        <v>127</v>
      </c>
      <c r="D27" t="s">
        <v>325</v>
      </c>
      <c r="E27" s="39">
        <f>IFERROR(INDEX(_compare_data!$B$2:$L$107,MATCH($B27,_compare_data!$A$2:$A$107,0),MATCH(ctl_solA&amp;" · Seg "&amp;ctl_segA,_compare_data!$B$1:$L$1,0)),"")</f>
        <v>0.72872000000000003</v>
      </c>
      <c r="F27" s="39">
        <f>IFERROR(INDEX(_compare_data!$B$2:$L$107,MATCH($B27,_compare_data!$A$2:$A$107,0),MATCH(ctl_solB&amp;" · Seg "&amp;ctl_segB,_compare_data!$B$1:$L$1,0)),"")</f>
        <v>0.73684000000000005</v>
      </c>
      <c r="G27" s="39">
        <f t="shared" si="0"/>
        <v>-8.1200000000000161E-3</v>
      </c>
      <c r="H27" s="39">
        <f t="shared" si="1"/>
        <v>0.86494729644923196</v>
      </c>
      <c r="I27" s="29" t="s">
        <v>100</v>
      </c>
      <c r="J27" s="38">
        <f>IFERROR(INDEX(_compare_data!$B$110:$L$215,MATCH($B27,_compare_data!$A$110:$A$215,0),MATCH(ctl_solA&amp;" · Seg "&amp;ctl_segA,_compare_data!$B$109:$L$109,0)),0)</f>
        <v>376</v>
      </c>
      <c r="K27" s="38">
        <f>IFERROR(INDEX(_compare_data!$B$110:$L$215,MATCH($B27,_compare_data!$A$110:$A$215,0),MATCH(ctl_solB&amp;" · Seg "&amp;ctl_segB,_compare_data!$B$109:$L$109,0)),0)</f>
        <v>380</v>
      </c>
    </row>
    <row r="28" spans="2:11" x14ac:dyDescent="0.2">
      <c r="B28" t="s">
        <v>220</v>
      </c>
      <c r="C28" t="s">
        <v>213</v>
      </c>
      <c r="D28" t="s">
        <v>362</v>
      </c>
      <c r="E28" s="39">
        <f>IFERROR(INDEX(_compare_data!$B$2:$L$107,MATCH($B28,_compare_data!$A$2:$A$107,0),MATCH(ctl_solA&amp;" · Seg "&amp;ctl_segA,_compare_data!$B$1:$L$1,0)),"")</f>
        <v>0.48137999999999997</v>
      </c>
      <c r="F28" s="39">
        <f>IFERROR(INDEX(_compare_data!$B$2:$L$107,MATCH($B28,_compare_data!$A$2:$A$107,0),MATCH(ctl_solB&amp;" · Seg "&amp;ctl_segB,_compare_data!$B$1:$L$1,0)),"")</f>
        <v>0.48947000000000002</v>
      </c>
      <c r="G28" s="39">
        <f t="shared" si="0"/>
        <v>-8.0900000000000416E-3</v>
      </c>
      <c r="H28" s="39">
        <f t="shared" si="1"/>
        <v>0.88095535031423755</v>
      </c>
      <c r="I28" s="29" t="s">
        <v>100</v>
      </c>
      <c r="J28" s="38">
        <f>IFERROR(INDEX(_compare_data!$B$110:$L$215,MATCH($B28,_compare_data!$A$110:$A$215,0),MATCH(ctl_solA&amp;" · Seg "&amp;ctl_segA,_compare_data!$B$109:$L$109,0)),0)</f>
        <v>376</v>
      </c>
      <c r="K28" s="38">
        <f>IFERROR(INDEX(_compare_data!$B$110:$L$215,MATCH($B28,_compare_data!$A$110:$A$215,0),MATCH(ctl_solB&amp;" · Seg "&amp;ctl_segB,_compare_data!$B$109:$L$109,0)),0)</f>
        <v>380</v>
      </c>
    </row>
    <row r="29" spans="2:11" x14ac:dyDescent="0.2">
      <c r="B29" t="s">
        <v>3</v>
      </c>
      <c r="C29" t="s">
        <v>0</v>
      </c>
      <c r="D29" t="s">
        <v>261</v>
      </c>
      <c r="E29" s="39">
        <f>IFERROR(INDEX(_compare_data!$B$2:$L$107,MATCH($B29,_compare_data!$A$2:$A$107,0),MATCH(ctl_solA&amp;" · Seg "&amp;ctl_segA,_compare_data!$B$1:$L$1,0)),"")</f>
        <v>0.49468000000000001</v>
      </c>
      <c r="F29" s="39">
        <f>IFERROR(INDEX(_compare_data!$B$2:$L$107,MATCH($B29,_compare_data!$A$2:$A$107,0),MATCH(ctl_solB&amp;" · Seg "&amp;ctl_segB,_compare_data!$B$1:$L$1,0)),"")</f>
        <v>0.50263000000000002</v>
      </c>
      <c r="G29" s="39">
        <f t="shared" si="0"/>
        <v>-7.9500000000000126E-3</v>
      </c>
      <c r="H29" s="39">
        <f t="shared" si="1"/>
        <v>0.88404296347705713</v>
      </c>
      <c r="I29" s="29" t="s">
        <v>25</v>
      </c>
      <c r="J29" s="38">
        <f>IFERROR(INDEX(_compare_data!$B$110:$L$215,MATCH($B29,_compare_data!$A$110:$A$215,0),MATCH(ctl_solA&amp;" · Seg "&amp;ctl_segA,_compare_data!$B$109:$L$109,0)),0)</f>
        <v>376</v>
      </c>
      <c r="K29" s="38">
        <f>IFERROR(INDEX(_compare_data!$B$110:$L$215,MATCH($B29,_compare_data!$A$110:$A$215,0),MATCH(ctl_solB&amp;" · Seg "&amp;ctl_segB,_compare_data!$B$109:$L$109,0)),0)</f>
        <v>380</v>
      </c>
    </row>
    <row r="30" spans="2:11" x14ac:dyDescent="0.2">
      <c r="B30" t="s">
        <v>198</v>
      </c>
      <c r="C30" t="s">
        <v>187</v>
      </c>
      <c r="D30" t="s">
        <v>352</v>
      </c>
      <c r="E30" s="39">
        <f>IFERROR(INDEX(_compare_data!$B$2:$L$107,MATCH($B30,_compare_data!$A$2:$A$107,0),MATCH(ctl_solA&amp;" · Seg "&amp;ctl_segA,_compare_data!$B$1:$L$1,0)),"")</f>
        <v>0.76063999999999998</v>
      </c>
      <c r="F30" s="39">
        <f>IFERROR(INDEX(_compare_data!$B$2:$L$107,MATCH($B30,_compare_data!$A$2:$A$107,0),MATCH(ctl_solB&amp;" · Seg "&amp;ctl_segB,_compare_data!$B$1:$L$1,0)),"")</f>
        <v>0.76841999999999999</v>
      </c>
      <c r="G30" s="39">
        <f t="shared" si="0"/>
        <v>-7.7800000000000091E-3</v>
      </c>
      <c r="H30" s="39">
        <f t="shared" si="1"/>
        <v>0.86786893036250656</v>
      </c>
      <c r="I30" s="29" t="s">
        <v>100</v>
      </c>
      <c r="J30" s="38">
        <f>IFERROR(INDEX(_compare_data!$B$110:$L$215,MATCH($B30,_compare_data!$A$110:$A$215,0),MATCH(ctl_solA&amp;" · Seg "&amp;ctl_segA,_compare_data!$B$109:$L$109,0)),0)</f>
        <v>376</v>
      </c>
      <c r="K30" s="38">
        <f>IFERROR(INDEX(_compare_data!$B$110:$L$215,MATCH($B30,_compare_data!$A$110:$A$215,0),MATCH(ctl_solB&amp;" · Seg "&amp;ctl_segB,_compare_data!$B$109:$L$109,0)),0)</f>
        <v>380</v>
      </c>
    </row>
    <row r="31" spans="2:11" x14ac:dyDescent="0.2">
      <c r="B31" t="s">
        <v>71</v>
      </c>
      <c r="C31" t="s">
        <v>68</v>
      </c>
      <c r="D31" t="s">
        <v>293</v>
      </c>
      <c r="E31" s="39">
        <f>IFERROR(INDEX(_compare_data!$B$2:$L$107,MATCH($B31,_compare_data!$A$2:$A$107,0),MATCH(ctl_solA&amp;" · Seg "&amp;ctl_segA,_compare_data!$B$1:$L$1,0)),"")</f>
        <v>0.77127999999999997</v>
      </c>
      <c r="F31" s="39">
        <f>IFERROR(INDEX(_compare_data!$B$2:$L$107,MATCH($B31,_compare_data!$A$2:$A$107,0),MATCH(ctl_solB&amp;" · Seg "&amp;ctl_segB,_compare_data!$B$1:$L$1,0)),"")</f>
        <v>0.77895000000000003</v>
      </c>
      <c r="G31" s="39">
        <f t="shared" si="0"/>
        <v>-7.6700000000000657E-3</v>
      </c>
      <c r="H31" s="39">
        <f t="shared" si="1"/>
        <v>0.86859134090473256</v>
      </c>
      <c r="I31" s="29" t="s">
        <v>25</v>
      </c>
      <c r="J31" s="38">
        <f>IFERROR(INDEX(_compare_data!$B$110:$L$215,MATCH($B31,_compare_data!$A$110:$A$215,0),MATCH(ctl_solA&amp;" · Seg "&amp;ctl_segA,_compare_data!$B$109:$L$109,0)),0)</f>
        <v>376</v>
      </c>
      <c r="K31" s="38">
        <f>IFERROR(INDEX(_compare_data!$B$110:$L$215,MATCH($B31,_compare_data!$A$110:$A$215,0),MATCH(ctl_solB&amp;" · Seg "&amp;ctl_segB,_compare_data!$B$109:$L$109,0)),0)</f>
        <v>380</v>
      </c>
    </row>
    <row r="32" spans="2:11" x14ac:dyDescent="0.2">
      <c r="B32" t="s">
        <v>147</v>
      </c>
      <c r="C32" t="s">
        <v>144</v>
      </c>
      <c r="D32" t="s">
        <v>328</v>
      </c>
      <c r="E32" s="39">
        <f>IFERROR(INDEX(_compare_data!$B$2:$L$107,MATCH($B32,_compare_data!$A$2:$A$107,0),MATCH(ctl_solA&amp;" · Seg "&amp;ctl_segA,_compare_data!$B$1:$L$1,0)),"")</f>
        <v>0.52925999999999995</v>
      </c>
      <c r="F32" s="39">
        <f>IFERROR(INDEX(_compare_data!$B$2:$L$107,MATCH($B32,_compare_data!$A$2:$A$107,0),MATCH(ctl_solB&amp;" · Seg "&amp;ctl_segB,_compare_data!$B$1:$L$1,0)),"")</f>
        <v>0.53683999999999998</v>
      </c>
      <c r="G32" s="39">
        <f t="shared" si="0"/>
        <v>-7.5800000000000312E-3</v>
      </c>
      <c r="H32" s="39">
        <f t="shared" si="1"/>
        <v>0.89184496736932584</v>
      </c>
      <c r="I32" s="29" t="s">
        <v>100</v>
      </c>
      <c r="J32" s="38">
        <f>IFERROR(INDEX(_compare_data!$B$110:$L$215,MATCH($B32,_compare_data!$A$110:$A$215,0),MATCH(ctl_solA&amp;" · Seg "&amp;ctl_segA,_compare_data!$B$109:$L$109,0)),0)</f>
        <v>376</v>
      </c>
      <c r="K32" s="38">
        <f>IFERROR(INDEX(_compare_data!$B$110:$L$215,MATCH($B32,_compare_data!$A$110:$A$215,0),MATCH(ctl_solB&amp;" · Seg "&amp;ctl_segB,_compare_data!$B$109:$L$109,0)),0)</f>
        <v>380</v>
      </c>
    </row>
    <row r="33" spans="2:11" x14ac:dyDescent="0.2">
      <c r="B33" t="s">
        <v>214</v>
      </c>
      <c r="C33" t="s">
        <v>213</v>
      </c>
      <c r="D33" t="s">
        <v>359</v>
      </c>
      <c r="E33" s="39">
        <f>IFERROR(INDEX(_compare_data!$B$2:$L$107,MATCH($B33,_compare_data!$A$2:$A$107,0),MATCH(ctl_solA&amp;" · Seg "&amp;ctl_segA,_compare_data!$B$1:$L$1,0)),"")</f>
        <v>0.29787000000000002</v>
      </c>
      <c r="F33" s="39">
        <f>IFERROR(INDEX(_compare_data!$B$2:$L$107,MATCH($B33,_compare_data!$A$2:$A$107,0),MATCH(ctl_solB&amp;" · Seg "&amp;ctl_segB,_compare_data!$B$1:$L$1,0)),"")</f>
        <v>0.30525999999999998</v>
      </c>
      <c r="G33" s="39">
        <f t="shared" si="0"/>
        <v>-7.3899999999999522E-3</v>
      </c>
      <c r="H33" s="39">
        <f t="shared" si="1"/>
        <v>0.88698739462768772</v>
      </c>
      <c r="I33" s="29" t="s">
        <v>100</v>
      </c>
      <c r="J33" s="38">
        <f>IFERROR(INDEX(_compare_data!$B$110:$L$215,MATCH($B33,_compare_data!$A$110:$A$215,0),MATCH(ctl_solA&amp;" · Seg "&amp;ctl_segA,_compare_data!$B$109:$L$109,0)),0)</f>
        <v>376</v>
      </c>
      <c r="K33" s="38">
        <f>IFERROR(INDEX(_compare_data!$B$110:$L$215,MATCH($B33,_compare_data!$A$110:$A$215,0),MATCH(ctl_solB&amp;" · Seg "&amp;ctl_segB,_compare_data!$B$109:$L$109,0)),0)</f>
        <v>380</v>
      </c>
    </row>
    <row r="34" spans="2:11" x14ac:dyDescent="0.2">
      <c r="B34" t="s">
        <v>50</v>
      </c>
      <c r="C34" t="s">
        <v>47</v>
      </c>
      <c r="D34" t="s">
        <v>283</v>
      </c>
      <c r="E34" s="39">
        <f>IFERROR(INDEX(_compare_data!$B$2:$L$107,MATCH($B34,_compare_data!$A$2:$A$107,0),MATCH(ctl_solA&amp;" · Seg "&amp;ctl_segA,_compare_data!$B$1:$L$1,0)),"")</f>
        <v>0.31117</v>
      </c>
      <c r="F34" s="39">
        <f>IFERROR(INDEX(_compare_data!$B$2:$L$107,MATCH($B34,_compare_data!$A$2:$A$107,0),MATCH(ctl_solB&amp;" · Seg "&amp;ctl_segB,_compare_data!$B$1:$L$1,0)),"")</f>
        <v>0.31841999999999998</v>
      </c>
      <c r="G34" s="39">
        <f t="shared" si="0"/>
        <v>-7.2499999999999787E-3</v>
      </c>
      <c r="H34" s="39">
        <f t="shared" si="1"/>
        <v>0.89159085120825443</v>
      </c>
      <c r="I34" s="29" t="s">
        <v>25</v>
      </c>
      <c r="J34" s="38">
        <f>IFERROR(INDEX(_compare_data!$B$110:$L$215,MATCH($B34,_compare_data!$A$110:$A$215,0),MATCH(ctl_solA&amp;" · Seg "&amp;ctl_segA,_compare_data!$B$109:$L$109,0)),0)</f>
        <v>376</v>
      </c>
      <c r="K34" s="38">
        <f>IFERROR(INDEX(_compare_data!$B$110:$L$215,MATCH($B34,_compare_data!$A$110:$A$215,0),MATCH(ctl_solB&amp;" · Seg "&amp;ctl_segB,_compare_data!$B$109:$L$109,0)),0)</f>
        <v>380</v>
      </c>
    </row>
    <row r="35" spans="2:11" x14ac:dyDescent="0.2">
      <c r="B35" t="s">
        <v>181</v>
      </c>
      <c r="C35" t="s">
        <v>174</v>
      </c>
      <c r="D35" t="s">
        <v>344</v>
      </c>
      <c r="E35" s="39">
        <f>IFERROR(INDEX(_compare_data!$B$2:$L$107,MATCH($B35,_compare_data!$A$2:$A$107,0),MATCH(ctl_solA&amp;" · Seg "&amp;ctl_segA,_compare_data!$B$1:$L$1,0)),"")</f>
        <v>0.31914999999999999</v>
      </c>
      <c r="F35" s="39">
        <f>IFERROR(INDEX(_compare_data!$B$2:$L$107,MATCH($B35,_compare_data!$A$2:$A$107,0),MATCH(ctl_solB&amp;" · Seg "&amp;ctl_segB,_compare_data!$B$1:$L$1,0)),"")</f>
        <v>0.32632</v>
      </c>
      <c r="G35" s="39">
        <f t="shared" si="0"/>
        <v>-7.1700000000000097E-3</v>
      </c>
      <c r="H35" s="39">
        <f t="shared" si="1"/>
        <v>0.89416252475061209</v>
      </c>
      <c r="I35" s="29" t="s">
        <v>100</v>
      </c>
      <c r="J35" s="38">
        <f>IFERROR(INDEX(_compare_data!$B$110:$L$215,MATCH($B35,_compare_data!$A$110:$A$215,0),MATCH(ctl_solA&amp;" · Seg "&amp;ctl_segA,_compare_data!$B$109:$L$109,0)),0)</f>
        <v>376</v>
      </c>
      <c r="K35" s="38">
        <f>IFERROR(INDEX(_compare_data!$B$110:$L$215,MATCH($B35,_compare_data!$A$110:$A$215,0),MATCH(ctl_solB&amp;" · Seg "&amp;ctl_segB,_compare_data!$B$109:$L$109,0)),0)</f>
        <v>380</v>
      </c>
    </row>
    <row r="36" spans="2:11" x14ac:dyDescent="0.2">
      <c r="B36" t="s">
        <v>145</v>
      </c>
      <c r="C36" t="s">
        <v>144</v>
      </c>
      <c r="D36" t="s">
        <v>327</v>
      </c>
      <c r="E36" s="39">
        <f>IFERROR(INDEX(_compare_data!$B$2:$L$107,MATCH($B36,_compare_data!$A$2:$A$107,0),MATCH(ctl_solA&amp;" · Seg "&amp;ctl_segA,_compare_data!$B$1:$L$1,0)),"")</f>
        <v>0.64627999999999997</v>
      </c>
      <c r="F36" s="39">
        <f>IFERROR(INDEX(_compare_data!$B$2:$L$107,MATCH($B36,_compare_data!$A$2:$A$107,0),MATCH(ctl_solB&amp;" · Seg "&amp;ctl_segB,_compare_data!$B$1:$L$1,0)),"")</f>
        <v>0.65263000000000004</v>
      </c>
      <c r="G36" s="39">
        <f t="shared" si="0"/>
        <v>-6.3500000000000778E-3</v>
      </c>
      <c r="H36" s="39">
        <f t="shared" si="1"/>
        <v>0.9149998111107599</v>
      </c>
      <c r="I36" s="29" t="s">
        <v>100</v>
      </c>
      <c r="J36" s="38">
        <f>IFERROR(INDEX(_compare_data!$B$110:$L$215,MATCH($B36,_compare_data!$A$110:$A$215,0),MATCH(ctl_solA&amp;" · Seg "&amp;ctl_segA,_compare_data!$B$109:$L$109,0)),0)</f>
        <v>376</v>
      </c>
      <c r="K36" s="38">
        <f>IFERROR(INDEX(_compare_data!$B$110:$L$215,MATCH($B36,_compare_data!$A$110:$A$215,0),MATCH(ctl_solB&amp;" · Seg "&amp;ctl_segB,_compare_data!$B$109:$L$109,0)),0)</f>
        <v>380</v>
      </c>
    </row>
    <row r="37" spans="2:11" x14ac:dyDescent="0.2">
      <c r="B37" t="s">
        <v>64</v>
      </c>
      <c r="C37" t="s">
        <v>47</v>
      </c>
      <c r="D37" t="s">
        <v>290</v>
      </c>
      <c r="E37" s="39">
        <f>IFERROR(INDEX(_compare_data!$B$2:$L$107,MATCH($B37,_compare_data!$A$2:$A$107,0),MATCH(ctl_solA&amp;" · Seg "&amp;ctl_segA,_compare_data!$B$1:$L$1,0)),"")</f>
        <v>0.68616999999999995</v>
      </c>
      <c r="F37" s="39">
        <f>IFERROR(INDEX(_compare_data!$B$2:$L$107,MATCH($B37,_compare_data!$A$2:$A$107,0),MATCH(ctl_solB&amp;" · Seg "&amp;ctl_segB,_compare_data!$B$1:$L$1,0)),"")</f>
        <v>0.69211</v>
      </c>
      <c r="G37" s="39">
        <f t="shared" si="0"/>
        <v>-5.9400000000000563E-3</v>
      </c>
      <c r="H37" s="39">
        <f t="shared" si="1"/>
        <v>0.92204902975189518</v>
      </c>
      <c r="I37" s="29" t="s">
        <v>25</v>
      </c>
      <c r="J37" s="38">
        <f>IFERROR(INDEX(_compare_data!$B$110:$L$215,MATCH($B37,_compare_data!$A$110:$A$215,0),MATCH(ctl_solA&amp;" · Seg "&amp;ctl_segA,_compare_data!$B$109:$L$109,0)),0)</f>
        <v>376</v>
      </c>
      <c r="K37" s="38">
        <f>IFERROR(INDEX(_compare_data!$B$110:$L$215,MATCH($B37,_compare_data!$A$110:$A$215,0),MATCH(ctl_solB&amp;" · Seg "&amp;ctl_segB,_compare_data!$B$109:$L$109,0)),0)</f>
        <v>380</v>
      </c>
    </row>
    <row r="38" spans="2:11" x14ac:dyDescent="0.2">
      <c r="B38" t="s">
        <v>153</v>
      </c>
      <c r="C38" t="s">
        <v>144</v>
      </c>
      <c r="D38" t="s">
        <v>331</v>
      </c>
      <c r="E38" s="39">
        <f>IFERROR(INDEX(_compare_data!$B$2:$L$107,MATCH($B38,_compare_data!$A$2:$A$107,0),MATCH(ctl_solA&amp;" · Seg "&amp;ctl_segA,_compare_data!$B$1:$L$1,0)),"")</f>
        <v>0.23138</v>
      </c>
      <c r="F38" s="39">
        <f>IFERROR(INDEX(_compare_data!$B$2:$L$107,MATCH($B38,_compare_data!$A$2:$A$107,0),MATCH(ctl_solB&amp;" · Seg "&amp;ctl_segB,_compare_data!$B$1:$L$1,0)),"")</f>
        <v>0.23683999999999999</v>
      </c>
      <c r="G38" s="39">
        <f t="shared" si="0"/>
        <v>-5.4599999999999926E-3</v>
      </c>
      <c r="H38" s="39">
        <f t="shared" si="1"/>
        <v>0.92719723941700938</v>
      </c>
      <c r="I38" s="29" t="s">
        <v>100</v>
      </c>
      <c r="J38" s="38">
        <f>IFERROR(INDEX(_compare_data!$B$110:$L$215,MATCH($B38,_compare_data!$A$110:$A$215,0),MATCH(ctl_solA&amp;" · Seg "&amp;ctl_segA,_compare_data!$B$109:$L$109,0)),0)</f>
        <v>376</v>
      </c>
      <c r="K38" s="38">
        <f>IFERROR(INDEX(_compare_data!$B$110:$L$215,MATCH($B38,_compare_data!$A$110:$A$215,0),MATCH(ctl_solB&amp;" · Seg "&amp;ctl_segB,_compare_data!$B$109:$L$109,0)),0)</f>
        <v>380</v>
      </c>
    </row>
    <row r="39" spans="2:11" x14ac:dyDescent="0.2">
      <c r="B39" t="s">
        <v>9</v>
      </c>
      <c r="C39" t="s">
        <v>0</v>
      </c>
      <c r="D39" t="s">
        <v>264</v>
      </c>
      <c r="E39" s="39">
        <f>IFERROR(INDEX(_compare_data!$B$2:$L$107,MATCH($B39,_compare_data!$A$2:$A$107,0),MATCH(ctl_solA&amp;" · Seg "&amp;ctl_segA,_compare_data!$B$1:$L$1,0)),"")</f>
        <v>0.52127999999999997</v>
      </c>
      <c r="F39" s="39">
        <f>IFERROR(INDEX(_compare_data!$B$2:$L$107,MATCH($B39,_compare_data!$A$2:$A$107,0),MATCH(ctl_solB&amp;" · Seg "&amp;ctl_segB,_compare_data!$B$1:$L$1,0)),"")</f>
        <v>0.52632000000000001</v>
      </c>
      <c r="G39" s="39">
        <f t="shared" si="0"/>
        <v>-5.0400000000000444E-3</v>
      </c>
      <c r="H39" s="39">
        <f t="shared" si="1"/>
        <v>0.94744977507082906</v>
      </c>
      <c r="I39" s="29" t="s">
        <v>25</v>
      </c>
      <c r="J39" s="38">
        <f>IFERROR(INDEX(_compare_data!$B$110:$L$215,MATCH($B39,_compare_data!$A$110:$A$215,0),MATCH(ctl_solA&amp;" · Seg "&amp;ctl_segA,_compare_data!$B$109:$L$109,0)),0)</f>
        <v>376</v>
      </c>
      <c r="K39" s="38">
        <f>IFERROR(INDEX(_compare_data!$B$110:$L$215,MATCH($B39,_compare_data!$A$110:$A$215,0),MATCH(ctl_solB&amp;" · Seg "&amp;ctl_segB,_compare_data!$B$109:$L$109,0)),0)</f>
        <v>380</v>
      </c>
    </row>
    <row r="40" spans="2:11" x14ac:dyDescent="0.2">
      <c r="B40" t="s">
        <v>222</v>
      </c>
      <c r="C40" t="s">
        <v>213</v>
      </c>
      <c r="D40" t="s">
        <v>363</v>
      </c>
      <c r="E40" s="39">
        <f>IFERROR(INDEX(_compare_data!$B$2:$L$107,MATCH($B40,_compare_data!$A$2:$A$107,0),MATCH(ctl_solA&amp;" · Seg "&amp;ctl_segA,_compare_data!$B$1:$L$1,0)),"")</f>
        <v>3.1910000000000001E-2</v>
      </c>
      <c r="F40" s="39">
        <f>IFERROR(INDEX(_compare_data!$B$2:$L$107,MATCH($B40,_compare_data!$A$2:$A$107,0),MATCH(ctl_solB&amp;" · Seg "&amp;ctl_segB,_compare_data!$B$1:$L$1,0)),"")</f>
        <v>3.6839999999999998E-2</v>
      </c>
      <c r="G40" s="39">
        <f t="shared" si="0"/>
        <v>-4.9299999999999969E-3</v>
      </c>
      <c r="H40" s="39">
        <f t="shared" si="1"/>
        <v>0.86316703546466145</v>
      </c>
      <c r="I40" s="29" t="s">
        <v>100</v>
      </c>
      <c r="J40" s="38">
        <f>IFERROR(INDEX(_compare_data!$B$110:$L$215,MATCH($B40,_compare_data!$A$110:$A$215,0),MATCH(ctl_solA&amp;" · Seg "&amp;ctl_segA,_compare_data!$B$109:$L$109,0)),0)</f>
        <v>376</v>
      </c>
      <c r="K40" s="38">
        <f>IFERROR(INDEX(_compare_data!$B$110:$L$215,MATCH($B40,_compare_data!$A$110:$A$215,0),MATCH(ctl_solB&amp;" · Seg "&amp;ctl_segB,_compare_data!$B$109:$L$109,0)),0)</f>
        <v>380</v>
      </c>
    </row>
    <row r="41" spans="2:11" x14ac:dyDescent="0.2">
      <c r="B41" t="s">
        <v>45</v>
      </c>
      <c r="C41" t="s">
        <v>26</v>
      </c>
      <c r="D41" t="s">
        <v>281</v>
      </c>
      <c r="E41" s="39">
        <f>IFERROR(INDEX(_compare_data!$B$2:$L$107,MATCH($B41,_compare_data!$A$2:$A$107,0),MATCH(ctl_solA&amp;" · Seg "&amp;ctl_segA,_compare_data!$B$1:$L$1,0)),"")</f>
        <v>0.78722999999999999</v>
      </c>
      <c r="F41" s="39">
        <f>IFERROR(INDEX(_compare_data!$B$2:$L$107,MATCH($B41,_compare_data!$A$2:$A$107,0),MATCH(ctl_solB&amp;" · Seg "&amp;ctl_segB,_compare_data!$B$1:$L$1,0)),"")</f>
        <v>0.79210999999999998</v>
      </c>
      <c r="G41" s="39">
        <f t="shared" si="0"/>
        <v>-4.8799999999999955E-3</v>
      </c>
      <c r="H41" s="39">
        <f t="shared" si="1"/>
        <v>0.93991644691759335</v>
      </c>
      <c r="I41" s="29" t="s">
        <v>25</v>
      </c>
      <c r="J41" s="38">
        <f>IFERROR(INDEX(_compare_data!$B$110:$L$215,MATCH($B41,_compare_data!$A$110:$A$215,0),MATCH(ctl_solA&amp;" · Seg "&amp;ctl_segA,_compare_data!$B$109:$L$109,0)),0)</f>
        <v>376</v>
      </c>
      <c r="K41" s="38">
        <f>IFERROR(INDEX(_compare_data!$B$110:$L$215,MATCH($B41,_compare_data!$A$110:$A$215,0),MATCH(ctl_solB&amp;" · Seg "&amp;ctl_segB,_compare_data!$B$109:$L$109,0)),0)</f>
        <v>380</v>
      </c>
    </row>
    <row r="42" spans="2:11" x14ac:dyDescent="0.2">
      <c r="B42" t="s">
        <v>60</v>
      </c>
      <c r="C42" t="s">
        <v>47</v>
      </c>
      <c r="D42" t="s">
        <v>288</v>
      </c>
      <c r="E42" s="39">
        <f>IFERROR(INDEX(_compare_data!$B$2:$L$107,MATCH($B42,_compare_data!$A$2:$A$107,0),MATCH(ctl_solA&amp;" · Seg "&amp;ctl_segA,_compare_data!$B$1:$L$1,0)),"")</f>
        <v>0.29787000000000002</v>
      </c>
      <c r="F42" s="39">
        <f>IFERROR(INDEX(_compare_data!$B$2:$L$107,MATCH($B42,_compare_data!$A$2:$A$107,0),MATCH(ctl_solB&amp;" · Seg "&amp;ctl_segB,_compare_data!$B$1:$L$1,0)),"")</f>
        <v>0.30263000000000001</v>
      </c>
      <c r="G42" s="39">
        <f t="shared" si="0"/>
        <v>-4.7599999999999865E-3</v>
      </c>
      <c r="H42" s="39">
        <f t="shared" si="1"/>
        <v>0.94943527565909136</v>
      </c>
      <c r="I42" s="29" t="s">
        <v>25</v>
      </c>
      <c r="J42" s="38">
        <f>IFERROR(INDEX(_compare_data!$B$110:$L$215,MATCH($B42,_compare_data!$A$110:$A$215,0),MATCH(ctl_solA&amp;" · Seg "&amp;ctl_segA,_compare_data!$B$109:$L$109,0)),0)</f>
        <v>376</v>
      </c>
      <c r="K42" s="38">
        <f>IFERROR(INDEX(_compare_data!$B$110:$L$215,MATCH($B42,_compare_data!$A$110:$A$215,0),MATCH(ctl_solB&amp;" · Seg "&amp;ctl_segB,_compare_data!$B$109:$L$109,0)),0)</f>
        <v>380</v>
      </c>
    </row>
    <row r="43" spans="2:11" x14ac:dyDescent="0.2">
      <c r="B43" t="s">
        <v>43</v>
      </c>
      <c r="C43" t="s">
        <v>26</v>
      </c>
      <c r="D43" t="s">
        <v>280</v>
      </c>
      <c r="E43" s="39">
        <f>IFERROR(INDEX(_compare_data!$B$2:$L$107,MATCH($B43,_compare_data!$A$2:$A$107,0),MATCH(ctl_solA&amp;" · Seg "&amp;ctl_segA,_compare_data!$B$1:$L$1,0)),"")</f>
        <v>0.85638000000000003</v>
      </c>
      <c r="F43" s="39">
        <f>IFERROR(INDEX(_compare_data!$B$2:$L$107,MATCH($B43,_compare_data!$A$2:$A$107,0),MATCH(ctl_solB&amp;" · Seg "&amp;ctl_segB,_compare_data!$B$1:$L$1,0)),"")</f>
        <v>0.86053000000000002</v>
      </c>
      <c r="G43" s="39">
        <f t="shared" ref="G43:G74" si="2">IF(OR($E43="",$F43=""),"",$E43-$F43)</f>
        <v>-4.149999999999987E-3</v>
      </c>
      <c r="H43" s="39">
        <f t="shared" ref="H43:H74" si="3">IFERROR(CHIDIST((J43+K43)*MAX(ABS((E43*J43)*((1-F43)*K43)-((1-E43)*J43)*(F43*K43))-(J43+K43)/2,0)^2/(J43*K43*(E43*J43+F43*K43)*((1-E43)*J43+(1-F43)*K43)),1),1)</f>
        <v>0.95268615936245482</v>
      </c>
      <c r="I43" s="29" t="s">
        <v>25</v>
      </c>
      <c r="J43" s="38">
        <f>IFERROR(INDEX(_compare_data!$B$110:$L$215,MATCH($B43,_compare_data!$A$110:$A$215,0),MATCH(ctl_solA&amp;" · Seg "&amp;ctl_segA,_compare_data!$B$109:$L$109,0)),0)</f>
        <v>376</v>
      </c>
      <c r="K43" s="38">
        <f>IFERROR(INDEX(_compare_data!$B$110:$L$215,MATCH($B43,_compare_data!$A$110:$A$215,0),MATCH(ctl_solB&amp;" · Seg "&amp;ctl_segB,_compare_data!$B$109:$L$109,0)),0)</f>
        <v>380</v>
      </c>
    </row>
    <row r="44" spans="2:11" x14ac:dyDescent="0.2">
      <c r="B44" t="s">
        <v>138</v>
      </c>
      <c r="C44" t="s">
        <v>127</v>
      </c>
      <c r="D44" t="s">
        <v>324</v>
      </c>
      <c r="E44" s="39">
        <f>IFERROR(INDEX(_compare_data!$B$2:$L$107,MATCH($B44,_compare_data!$A$2:$A$107,0),MATCH(ctl_solA&amp;" · Seg "&amp;ctl_segA,_compare_data!$B$1:$L$1,0)),"")</f>
        <v>0.63031999999999999</v>
      </c>
      <c r="F44" s="39">
        <f>IFERROR(INDEX(_compare_data!$B$2:$L$107,MATCH($B44,_compare_data!$A$2:$A$107,0),MATCH(ctl_solB&amp;" · Seg "&amp;ctl_segB,_compare_data!$B$1:$L$1,0)),"")</f>
        <v>0.63421000000000005</v>
      </c>
      <c r="G44" s="39">
        <f t="shared" si="2"/>
        <v>-3.8900000000000601E-3</v>
      </c>
      <c r="H44" s="39">
        <f t="shared" si="3"/>
        <v>0.97169733069914532</v>
      </c>
      <c r="I44" s="29" t="s">
        <v>100</v>
      </c>
      <c r="J44" s="38">
        <f>IFERROR(INDEX(_compare_data!$B$110:$L$215,MATCH($B44,_compare_data!$A$110:$A$215,0),MATCH(ctl_solA&amp;" · Seg "&amp;ctl_segA,_compare_data!$B$109:$L$109,0)),0)</f>
        <v>376</v>
      </c>
      <c r="K44" s="38">
        <f>IFERROR(INDEX(_compare_data!$B$110:$L$215,MATCH($B44,_compare_data!$A$110:$A$215,0),MATCH(ctl_solB&amp;" · Seg "&amp;ctl_segB,_compare_data!$B$109:$L$109,0)),0)</f>
        <v>380</v>
      </c>
    </row>
    <row r="45" spans="2:11" x14ac:dyDescent="0.2">
      <c r="B45" t="s">
        <v>111</v>
      </c>
      <c r="C45" t="s">
        <v>110</v>
      </c>
      <c r="D45" t="s">
        <v>311</v>
      </c>
      <c r="E45" s="39">
        <f>IFERROR(INDEX(_compare_data!$B$2:$L$107,MATCH($B45,_compare_data!$A$2:$A$107,0),MATCH(ctl_solA&amp;" · Seg "&amp;ctl_segA,_compare_data!$B$1:$L$1,0)),"")</f>
        <v>0.65690999999999999</v>
      </c>
      <c r="F45" s="39">
        <f>IFERROR(INDEX(_compare_data!$B$2:$L$107,MATCH($B45,_compare_data!$A$2:$A$107,0),MATCH(ctl_solB&amp;" · Seg "&amp;ctl_segB,_compare_data!$B$1:$L$1,0)),"")</f>
        <v>0.66052999999999995</v>
      </c>
      <c r="G45" s="39">
        <f t="shared" si="2"/>
        <v>-3.6199999999999566E-3</v>
      </c>
      <c r="H45" s="39">
        <f t="shared" si="3"/>
        <v>0.97746010660885518</v>
      </c>
      <c r="I45" s="29" t="s">
        <v>100</v>
      </c>
      <c r="J45" s="38">
        <f>IFERROR(INDEX(_compare_data!$B$110:$L$215,MATCH($B45,_compare_data!$A$110:$A$215,0),MATCH(ctl_solA&amp;" · Seg "&amp;ctl_segA,_compare_data!$B$109:$L$109,0)),0)</f>
        <v>376</v>
      </c>
      <c r="K45" s="38">
        <f>IFERROR(INDEX(_compare_data!$B$110:$L$215,MATCH($B45,_compare_data!$A$110:$A$215,0),MATCH(ctl_solB&amp;" · Seg "&amp;ctl_segB,_compare_data!$B$109:$L$109,0)),0)</f>
        <v>380</v>
      </c>
    </row>
    <row r="46" spans="2:11" x14ac:dyDescent="0.2">
      <c r="B46" t="s">
        <v>194</v>
      </c>
      <c r="C46" t="s">
        <v>187</v>
      </c>
      <c r="D46" t="s">
        <v>350</v>
      </c>
      <c r="E46" s="39">
        <f>IFERROR(INDEX(_compare_data!$B$2:$L$107,MATCH($B46,_compare_data!$A$2:$A$107,0),MATCH(ctl_solA&amp;" · Seg "&amp;ctl_segA,_compare_data!$B$1:$L$1,0)),"")</f>
        <v>0.66488999999999998</v>
      </c>
      <c r="F46" s="39">
        <f>IFERROR(INDEX(_compare_data!$B$2:$L$107,MATCH($B46,_compare_data!$A$2:$A$107,0),MATCH(ctl_solB&amp;" · Seg "&amp;ctl_segB,_compare_data!$B$1:$L$1,0)),"")</f>
        <v>0.66842000000000001</v>
      </c>
      <c r="G46" s="39">
        <f t="shared" si="2"/>
        <v>-3.5300000000000331E-3</v>
      </c>
      <c r="H46" s="39">
        <f t="shared" si="3"/>
        <v>0.97942298354083057</v>
      </c>
      <c r="I46" s="29" t="s">
        <v>100</v>
      </c>
      <c r="J46" s="38">
        <f>IFERROR(INDEX(_compare_data!$B$110:$L$215,MATCH($B46,_compare_data!$A$110:$A$215,0),MATCH(ctl_solA&amp;" · Seg "&amp;ctl_segA,_compare_data!$B$109:$L$109,0)),0)</f>
        <v>376</v>
      </c>
      <c r="K46" s="38">
        <f>IFERROR(INDEX(_compare_data!$B$110:$L$215,MATCH($B46,_compare_data!$A$110:$A$215,0),MATCH(ctl_solB&amp;" · Seg "&amp;ctl_segB,_compare_data!$B$109:$L$109,0)),0)</f>
        <v>380</v>
      </c>
    </row>
    <row r="47" spans="2:11" x14ac:dyDescent="0.2">
      <c r="B47" t="s">
        <v>21</v>
      </c>
      <c r="C47" t="s">
        <v>0</v>
      </c>
      <c r="D47" t="s">
        <v>270</v>
      </c>
      <c r="E47" s="39">
        <f>IFERROR(INDEX(_compare_data!$B$2:$L$107,MATCH($B47,_compare_data!$A$2:$A$107,0),MATCH(ctl_solA&amp;" · Seg "&amp;ctl_segA,_compare_data!$B$1:$L$1,0)),"")</f>
        <v>0.68616999999999995</v>
      </c>
      <c r="F47" s="39">
        <f>IFERROR(INDEX(_compare_data!$B$2:$L$107,MATCH($B47,_compare_data!$A$2:$A$107,0),MATCH(ctl_solB&amp;" · Seg "&amp;ctl_segB,_compare_data!$B$1:$L$1,0)),"")</f>
        <v>0.68947000000000003</v>
      </c>
      <c r="G47" s="39">
        <f t="shared" si="2"/>
        <v>-3.3000000000000806E-3</v>
      </c>
      <c r="H47" s="39">
        <f t="shared" si="3"/>
        <v>0.98450970363664758</v>
      </c>
      <c r="I47" s="29" t="s">
        <v>25</v>
      </c>
      <c r="J47" s="38">
        <f>IFERROR(INDEX(_compare_data!$B$110:$L$215,MATCH($B47,_compare_data!$A$110:$A$215,0),MATCH(ctl_solA&amp;" · Seg "&amp;ctl_segA,_compare_data!$B$109:$L$109,0)),0)</f>
        <v>376</v>
      </c>
      <c r="K47" s="38">
        <f>IFERROR(INDEX(_compare_data!$B$110:$L$215,MATCH($B47,_compare_data!$A$110:$A$215,0),MATCH(ctl_solB&amp;" · Seg "&amp;ctl_segB,_compare_data!$B$109:$L$109,0)),0)</f>
        <v>380</v>
      </c>
    </row>
    <row r="48" spans="2:11" x14ac:dyDescent="0.2">
      <c r="B48" t="s">
        <v>128</v>
      </c>
      <c r="C48" t="s">
        <v>127</v>
      </c>
      <c r="D48" t="s">
        <v>319</v>
      </c>
      <c r="E48" s="39">
        <f>IFERROR(INDEX(_compare_data!$B$2:$L$107,MATCH($B48,_compare_data!$A$2:$A$107,0),MATCH(ctl_solA&amp;" · Seg "&amp;ctl_segA,_compare_data!$B$1:$L$1,0)),"")</f>
        <v>0.71809000000000001</v>
      </c>
      <c r="F48" s="39">
        <f>IFERROR(INDEX(_compare_data!$B$2:$L$107,MATCH($B48,_compare_data!$A$2:$A$107,0),MATCH(ctl_solB&amp;" · Seg "&amp;ctl_segB,_compare_data!$B$1:$L$1,0)),"")</f>
        <v>0.72104999999999997</v>
      </c>
      <c r="G48" s="39">
        <f t="shared" si="2"/>
        <v>-2.9599999999999627E-3</v>
      </c>
      <c r="H48" s="39">
        <f t="shared" si="3"/>
        <v>0.99232235842794869</v>
      </c>
      <c r="I48" s="29" t="s">
        <v>100</v>
      </c>
      <c r="J48" s="38">
        <f>IFERROR(INDEX(_compare_data!$B$110:$L$215,MATCH($B48,_compare_data!$A$110:$A$215,0),MATCH(ctl_solA&amp;" · Seg "&amp;ctl_segA,_compare_data!$B$109:$L$109,0)),0)</f>
        <v>376</v>
      </c>
      <c r="K48" s="38">
        <f>IFERROR(INDEX(_compare_data!$B$110:$L$215,MATCH($B48,_compare_data!$A$110:$A$215,0),MATCH(ctl_solB&amp;" · Seg "&amp;ctl_segB,_compare_data!$B$109:$L$109,0)),0)</f>
        <v>380</v>
      </c>
    </row>
    <row r="49" spans="2:11" x14ac:dyDescent="0.2">
      <c r="B49" t="s">
        <v>218</v>
      </c>
      <c r="C49" t="s">
        <v>213</v>
      </c>
      <c r="D49" t="s">
        <v>361</v>
      </c>
      <c r="E49" s="39">
        <f>IFERROR(INDEX(_compare_data!$B$2:$L$107,MATCH($B49,_compare_data!$A$2:$A$107,0),MATCH(ctl_solA&amp;" · Seg "&amp;ctl_segA,_compare_data!$B$1:$L$1,0)),"")</f>
        <v>0.24468000000000001</v>
      </c>
      <c r="F49" s="39">
        <f>IFERROR(INDEX(_compare_data!$B$2:$L$107,MATCH($B49,_compare_data!$A$2:$A$107,0),MATCH(ctl_solB&amp;" · Seg "&amp;ctl_segB,_compare_data!$B$1:$L$1,0)),"")</f>
        <v>0.24737000000000001</v>
      </c>
      <c r="G49" s="39">
        <f t="shared" si="2"/>
        <v>-2.6899999999999979E-3</v>
      </c>
      <c r="H49" s="39">
        <f t="shared" si="3"/>
        <v>0.99886863391458858</v>
      </c>
      <c r="I49" s="29" t="s">
        <v>100</v>
      </c>
      <c r="J49" s="38">
        <f>IFERROR(INDEX(_compare_data!$B$110:$L$215,MATCH($B49,_compare_data!$A$110:$A$215,0),MATCH(ctl_solA&amp;" · Seg "&amp;ctl_segA,_compare_data!$B$109:$L$109,0)),0)</f>
        <v>376</v>
      </c>
      <c r="K49" s="38">
        <f>IFERROR(INDEX(_compare_data!$B$110:$L$215,MATCH($B49,_compare_data!$A$110:$A$215,0),MATCH(ctl_solB&amp;" · Seg "&amp;ctl_segB,_compare_data!$B$109:$L$109,0)),0)</f>
        <v>380</v>
      </c>
    </row>
    <row r="50" spans="2:11" x14ac:dyDescent="0.2">
      <c r="B50" t="s">
        <v>79</v>
      </c>
      <c r="C50" t="s">
        <v>68</v>
      </c>
      <c r="D50" t="s">
        <v>297</v>
      </c>
      <c r="E50" s="39">
        <f>IFERROR(INDEX(_compare_data!$B$2:$L$107,MATCH($B50,_compare_data!$A$2:$A$107,0),MATCH(ctl_solA&amp;" · Seg "&amp;ctl_segA,_compare_data!$B$1:$L$1,0)),"")</f>
        <v>0.51329999999999998</v>
      </c>
      <c r="F50" s="39">
        <f>IFERROR(INDEX(_compare_data!$B$2:$L$107,MATCH($B50,_compare_data!$A$2:$A$107,0),MATCH(ctl_solB&amp;" · Seg "&amp;ctl_segB,_compare_data!$B$1:$L$1,0)),"")</f>
        <v>0.51578999999999997</v>
      </c>
      <c r="G50" s="39">
        <f t="shared" si="2"/>
        <v>-2.4899999999999922E-3</v>
      </c>
      <c r="H50" s="39">
        <f t="shared" si="3"/>
        <v>1</v>
      </c>
      <c r="I50" s="29" t="s">
        <v>25</v>
      </c>
      <c r="J50" s="38">
        <f>IFERROR(INDEX(_compare_data!$B$110:$L$215,MATCH($B50,_compare_data!$A$110:$A$215,0),MATCH(ctl_solA&amp;" · Seg "&amp;ctl_segA,_compare_data!$B$109:$L$109,0)),0)</f>
        <v>376</v>
      </c>
      <c r="K50" s="38">
        <f>IFERROR(INDEX(_compare_data!$B$110:$L$215,MATCH($B50,_compare_data!$A$110:$A$215,0),MATCH(ctl_solB&amp;" · Seg "&amp;ctl_segB,_compare_data!$B$109:$L$109,0)),0)</f>
        <v>380</v>
      </c>
    </row>
    <row r="51" spans="2:11" x14ac:dyDescent="0.2">
      <c r="B51" t="s">
        <v>41</v>
      </c>
      <c r="C51" t="s">
        <v>26</v>
      </c>
      <c r="D51" t="s">
        <v>279</v>
      </c>
      <c r="E51" s="39">
        <f>IFERROR(INDEX(_compare_data!$B$2:$L$107,MATCH($B51,_compare_data!$A$2:$A$107,0),MATCH(ctl_solA&amp;" · Seg "&amp;ctl_segA,_compare_data!$B$1:$L$1,0)),"")</f>
        <v>0.28722999999999999</v>
      </c>
      <c r="F51" s="39">
        <f>IFERROR(INDEX(_compare_data!$B$2:$L$107,MATCH($B51,_compare_data!$A$2:$A$107,0),MATCH(ctl_solB&amp;" · Seg "&amp;ctl_segB,_compare_data!$B$1:$L$1,0)),"")</f>
        <v>0.28947000000000001</v>
      </c>
      <c r="G51" s="39">
        <f t="shared" si="2"/>
        <v>-2.2400000000000198E-3</v>
      </c>
      <c r="H51" s="39">
        <f t="shared" si="3"/>
        <v>1</v>
      </c>
      <c r="I51" s="29" t="s">
        <v>25</v>
      </c>
      <c r="J51" s="38">
        <f>IFERROR(INDEX(_compare_data!$B$110:$L$215,MATCH($B51,_compare_data!$A$110:$A$215,0),MATCH(ctl_solA&amp;" · Seg "&amp;ctl_segA,_compare_data!$B$109:$L$109,0)),0)</f>
        <v>376</v>
      </c>
      <c r="K51" s="38">
        <f>IFERROR(INDEX(_compare_data!$B$110:$L$215,MATCH($B51,_compare_data!$A$110:$A$215,0),MATCH(ctl_solB&amp;" · Seg "&amp;ctl_segB,_compare_data!$B$109:$L$109,0)),0)</f>
        <v>380</v>
      </c>
    </row>
    <row r="52" spans="2:11" x14ac:dyDescent="0.2">
      <c r="B52" t="s">
        <v>155</v>
      </c>
      <c r="C52" t="s">
        <v>144</v>
      </c>
      <c r="D52" t="s">
        <v>332</v>
      </c>
      <c r="E52" s="39">
        <f>IFERROR(INDEX(_compare_data!$B$2:$L$107,MATCH($B52,_compare_data!$A$2:$A$107,0),MATCH(ctl_solA&amp;" · Seg "&amp;ctl_segA,_compare_data!$B$1:$L$1,0)),"")</f>
        <v>0.54254999999999998</v>
      </c>
      <c r="F52" s="39">
        <f>IFERROR(INDEX(_compare_data!$B$2:$L$107,MATCH($B52,_compare_data!$A$2:$A$107,0),MATCH(ctl_solB&amp;" · Seg "&amp;ctl_segB,_compare_data!$B$1:$L$1,0)),"")</f>
        <v>0.54474</v>
      </c>
      <c r="G52" s="39">
        <f t="shared" si="2"/>
        <v>-2.1900000000000253E-3</v>
      </c>
      <c r="H52" s="39">
        <f t="shared" si="3"/>
        <v>1</v>
      </c>
      <c r="I52" s="29" t="s">
        <v>100</v>
      </c>
      <c r="J52" s="38">
        <f>IFERROR(INDEX(_compare_data!$B$110:$L$215,MATCH($B52,_compare_data!$A$110:$A$215,0),MATCH(ctl_solA&amp;" · Seg "&amp;ctl_segA,_compare_data!$B$109:$L$109,0)),0)</f>
        <v>376</v>
      </c>
      <c r="K52" s="38">
        <f>IFERROR(INDEX(_compare_data!$B$110:$L$215,MATCH($B52,_compare_data!$A$110:$A$215,0),MATCH(ctl_solB&amp;" · Seg "&amp;ctl_segB,_compare_data!$B$109:$L$109,0)),0)</f>
        <v>380</v>
      </c>
    </row>
    <row r="53" spans="2:11" x14ac:dyDescent="0.2">
      <c r="B53" t="s">
        <v>98</v>
      </c>
      <c r="C53" t="s">
        <v>85</v>
      </c>
      <c r="D53" t="s">
        <v>306</v>
      </c>
      <c r="E53" s="39">
        <f>IFERROR(INDEX(_compare_data!$B$2:$L$107,MATCH($B53,_compare_data!$A$2:$A$107,0),MATCH(ctl_solA&amp;" · Seg "&amp;ctl_segA,_compare_data!$B$1:$L$1,0)),"")</f>
        <v>5.3190000000000001E-2</v>
      </c>
      <c r="F53" s="39">
        <f>IFERROR(INDEX(_compare_data!$B$2:$L$107,MATCH($B53,_compare_data!$A$2:$A$107,0),MATCH(ctl_solB&amp;" · Seg "&amp;ctl_segB,_compare_data!$B$1:$L$1,0)),"")</f>
        <v>5.5259999999999997E-2</v>
      </c>
      <c r="G53" s="39">
        <f t="shared" si="2"/>
        <v>-2.0699999999999955E-3</v>
      </c>
      <c r="H53" s="39">
        <f t="shared" si="3"/>
        <v>1</v>
      </c>
      <c r="I53" s="29" t="s">
        <v>100</v>
      </c>
      <c r="J53" s="38">
        <f>IFERROR(INDEX(_compare_data!$B$110:$L$215,MATCH($B53,_compare_data!$A$110:$A$215,0),MATCH(ctl_solA&amp;" · Seg "&amp;ctl_segA,_compare_data!$B$109:$L$109,0)),0)</f>
        <v>376</v>
      </c>
      <c r="K53" s="38">
        <f>IFERROR(INDEX(_compare_data!$B$110:$L$215,MATCH($B53,_compare_data!$A$110:$A$215,0),MATCH(ctl_solB&amp;" · Seg "&amp;ctl_segB,_compare_data!$B$109:$L$109,0)),0)</f>
        <v>380</v>
      </c>
    </row>
    <row r="54" spans="2:11" x14ac:dyDescent="0.2">
      <c r="B54" t="s">
        <v>96</v>
      </c>
      <c r="C54" t="s">
        <v>85</v>
      </c>
      <c r="D54" t="s">
        <v>305</v>
      </c>
      <c r="E54" s="39">
        <f>IFERROR(INDEX(_compare_data!$B$2:$L$107,MATCH($B54,_compare_data!$A$2:$A$107,0),MATCH(ctl_solA&amp;" · Seg "&amp;ctl_segA,_compare_data!$B$1:$L$1,0)),"")</f>
        <v>7.1809999999999999E-2</v>
      </c>
      <c r="F54" s="39">
        <f>IFERROR(INDEX(_compare_data!$B$2:$L$107,MATCH($B54,_compare_data!$A$2:$A$107,0),MATCH(ctl_solB&amp;" · Seg "&amp;ctl_segB,_compare_data!$B$1:$L$1,0)),"")</f>
        <v>7.3679999999999995E-2</v>
      </c>
      <c r="G54" s="39">
        <f t="shared" si="2"/>
        <v>-1.8699999999999967E-3</v>
      </c>
      <c r="H54" s="39">
        <f t="shared" si="3"/>
        <v>1</v>
      </c>
      <c r="I54" s="29" t="s">
        <v>100</v>
      </c>
      <c r="J54" s="38">
        <f>IFERROR(INDEX(_compare_data!$B$110:$L$215,MATCH($B54,_compare_data!$A$110:$A$215,0),MATCH(ctl_solA&amp;" · Seg "&amp;ctl_segA,_compare_data!$B$109:$L$109,0)),0)</f>
        <v>376</v>
      </c>
      <c r="K54" s="38">
        <f>IFERROR(INDEX(_compare_data!$B$110:$L$215,MATCH($B54,_compare_data!$A$110:$A$215,0),MATCH(ctl_solB&amp;" · Seg "&amp;ctl_segB,_compare_data!$B$109:$L$109,0)),0)</f>
        <v>380</v>
      </c>
    </row>
    <row r="55" spans="2:11" x14ac:dyDescent="0.2">
      <c r="B55" t="s">
        <v>104</v>
      </c>
      <c r="C55" t="s">
        <v>101</v>
      </c>
      <c r="D55" t="s">
        <v>308</v>
      </c>
      <c r="E55" s="39">
        <f>IFERROR(INDEX(_compare_data!$B$2:$L$107,MATCH($B55,_compare_data!$A$2:$A$107,0),MATCH(ctl_solA&amp;" · Seg "&amp;ctl_segA,_compare_data!$B$1:$L$1,0)),"")</f>
        <v>0.15690999999999999</v>
      </c>
      <c r="F55" s="39">
        <f>IFERROR(INDEX(_compare_data!$B$2:$L$107,MATCH($B55,_compare_data!$A$2:$A$107,0),MATCH(ctl_solB&amp;" · Seg "&amp;ctl_segB,_compare_data!$B$1:$L$1,0)),"")</f>
        <v>0.15789</v>
      </c>
      <c r="G55" s="39">
        <f t="shared" si="2"/>
        <v>-9.8000000000000864E-4</v>
      </c>
      <c r="H55" s="39">
        <f t="shared" si="3"/>
        <v>1</v>
      </c>
      <c r="I55" s="29" t="s">
        <v>100</v>
      </c>
      <c r="J55" s="38">
        <f>IFERROR(INDEX(_compare_data!$B$110:$L$215,MATCH($B55,_compare_data!$A$110:$A$215,0),MATCH(ctl_solA&amp;" · Seg "&amp;ctl_segA,_compare_data!$B$109:$L$109,0)),0)</f>
        <v>376</v>
      </c>
      <c r="K55" s="38">
        <f>IFERROR(INDEX(_compare_data!$B$110:$L$215,MATCH($B55,_compare_data!$A$110:$A$215,0),MATCH(ctl_solB&amp;" · Seg "&amp;ctl_segB,_compare_data!$B$109:$L$109,0)),0)</f>
        <v>380</v>
      </c>
    </row>
    <row r="56" spans="2:11" x14ac:dyDescent="0.2">
      <c r="B56" t="s">
        <v>92</v>
      </c>
      <c r="C56" t="s">
        <v>85</v>
      </c>
      <c r="D56" t="s">
        <v>303</v>
      </c>
      <c r="E56" s="39">
        <f>IFERROR(INDEX(_compare_data!$B$2:$L$107,MATCH($B56,_compare_data!$A$2:$A$107,0),MATCH(ctl_solA&amp;" · Seg "&amp;ctl_segA,_compare_data!$B$1:$L$1,0)),"")</f>
        <v>0.17021</v>
      </c>
      <c r="F56" s="39">
        <f>IFERROR(INDEX(_compare_data!$B$2:$L$107,MATCH($B56,_compare_data!$A$2:$A$107,0),MATCH(ctl_solB&amp;" · Seg "&amp;ctl_segB,_compare_data!$B$1:$L$1,0)),"")</f>
        <v>0.17105000000000001</v>
      </c>
      <c r="G56" s="39">
        <f t="shared" si="2"/>
        <v>-8.4000000000000741E-4</v>
      </c>
      <c r="H56" s="39">
        <f t="shared" si="3"/>
        <v>1</v>
      </c>
      <c r="I56" s="29" t="s">
        <v>100</v>
      </c>
      <c r="J56" s="38">
        <f>IFERROR(INDEX(_compare_data!$B$110:$L$215,MATCH($B56,_compare_data!$A$110:$A$215,0),MATCH(ctl_solA&amp;" · Seg "&amp;ctl_segA,_compare_data!$B$109:$L$109,0)),0)</f>
        <v>376</v>
      </c>
      <c r="K56" s="38">
        <f>IFERROR(INDEX(_compare_data!$B$110:$L$215,MATCH($B56,_compare_data!$A$110:$A$215,0),MATCH(ctl_solB&amp;" · Seg "&amp;ctl_segB,_compare_data!$B$109:$L$109,0)),0)</f>
        <v>380</v>
      </c>
    </row>
    <row r="57" spans="2:11" x14ac:dyDescent="0.2">
      <c r="B57" t="s">
        <v>39</v>
      </c>
      <c r="C57" t="s">
        <v>26</v>
      </c>
      <c r="D57" t="s">
        <v>278</v>
      </c>
      <c r="E57" s="39">
        <f>IFERROR(INDEX(_compare_data!$B$2:$L$107,MATCH($B57,_compare_data!$A$2:$A$107,0),MATCH(ctl_solA&amp;" · Seg "&amp;ctl_segA,_compare_data!$B$1:$L$1,0)),"")</f>
        <v>0.68883000000000005</v>
      </c>
      <c r="F57" s="39">
        <f>IFERROR(INDEX(_compare_data!$B$2:$L$107,MATCH($B57,_compare_data!$A$2:$A$107,0),MATCH(ctl_solB&amp;" · Seg "&amp;ctl_segB,_compare_data!$B$1:$L$1,0)),"")</f>
        <v>0.68947000000000003</v>
      </c>
      <c r="G57" s="39">
        <f t="shared" si="2"/>
        <v>-6.3999999999997392E-4</v>
      </c>
      <c r="H57" s="39">
        <f t="shared" si="3"/>
        <v>1</v>
      </c>
      <c r="I57" s="29" t="s">
        <v>25</v>
      </c>
      <c r="J57" s="38">
        <f>IFERROR(INDEX(_compare_data!$B$110:$L$215,MATCH($B57,_compare_data!$A$110:$A$215,0),MATCH(ctl_solA&amp;" · Seg "&amp;ctl_segA,_compare_data!$B$109:$L$109,0)),0)</f>
        <v>376</v>
      </c>
      <c r="K57" s="38">
        <f>IFERROR(INDEX(_compare_data!$B$110:$L$215,MATCH($B57,_compare_data!$A$110:$A$215,0),MATCH(ctl_solB&amp;" · Seg "&amp;ctl_segB,_compare_data!$B$109:$L$109,0)),0)</f>
        <v>380</v>
      </c>
    </row>
    <row r="58" spans="2:11" x14ac:dyDescent="0.2">
      <c r="B58" t="s">
        <v>175</v>
      </c>
      <c r="C58" t="s">
        <v>174</v>
      </c>
      <c r="D58" t="s">
        <v>341</v>
      </c>
      <c r="E58" s="39">
        <f>IFERROR(INDEX(_compare_data!$B$2:$L$107,MATCH($B58,_compare_data!$A$2:$A$107,0),MATCH(ctl_solA&amp;" · Seg "&amp;ctl_segA,_compare_data!$B$1:$L$1,0)),"")</f>
        <v>0.69415000000000004</v>
      </c>
      <c r="F58" s="39">
        <f>IFERROR(INDEX(_compare_data!$B$2:$L$107,MATCH($B58,_compare_data!$A$2:$A$107,0),MATCH(ctl_solB&amp;" · Seg "&amp;ctl_segB,_compare_data!$B$1:$L$1,0)),"")</f>
        <v>0.69474000000000002</v>
      </c>
      <c r="G58" s="39">
        <f t="shared" si="2"/>
        <v>-5.8999999999997943E-4</v>
      </c>
      <c r="H58" s="39">
        <f t="shared" si="3"/>
        <v>1</v>
      </c>
      <c r="I58" s="29" t="s">
        <v>100</v>
      </c>
      <c r="J58" s="38">
        <f>IFERROR(INDEX(_compare_data!$B$110:$L$215,MATCH($B58,_compare_data!$A$110:$A$215,0),MATCH(ctl_solA&amp;" · Seg "&amp;ctl_segA,_compare_data!$B$109:$L$109,0)),0)</f>
        <v>376</v>
      </c>
      <c r="K58" s="38">
        <f>IFERROR(INDEX(_compare_data!$B$110:$L$215,MATCH($B58,_compare_data!$A$110:$A$215,0),MATCH(ctl_solB&amp;" · Seg "&amp;ctl_segB,_compare_data!$B$109:$L$109,0)),0)</f>
        <v>380</v>
      </c>
    </row>
    <row r="59" spans="2:11" x14ac:dyDescent="0.2">
      <c r="B59" t="s">
        <v>86</v>
      </c>
      <c r="C59" t="s">
        <v>85</v>
      </c>
      <c r="D59" t="s">
        <v>300</v>
      </c>
      <c r="E59" s="39">
        <f>IFERROR(INDEX(_compare_data!$B$2:$L$107,MATCH($B59,_compare_data!$A$2:$A$107,0),MATCH(ctl_solA&amp;" · Seg "&amp;ctl_segA,_compare_data!$B$1:$L$1,0)),"")</f>
        <v>0.46011000000000002</v>
      </c>
      <c r="F59" s="39">
        <f>IFERROR(INDEX(_compare_data!$B$2:$L$107,MATCH($B59,_compare_data!$A$2:$A$107,0),MATCH(ctl_solB&amp;" · Seg "&amp;ctl_segB,_compare_data!$B$1:$L$1,0)),"")</f>
        <v>0.46052999999999999</v>
      </c>
      <c r="G59" s="39">
        <f t="shared" si="2"/>
        <v>-4.1999999999997595E-4</v>
      </c>
      <c r="H59" s="39">
        <f t="shared" si="3"/>
        <v>1</v>
      </c>
      <c r="I59" s="29" t="s">
        <v>100</v>
      </c>
      <c r="J59" s="38">
        <f>IFERROR(INDEX(_compare_data!$B$110:$L$215,MATCH($B59,_compare_data!$A$110:$A$215,0),MATCH(ctl_solA&amp;" · Seg "&amp;ctl_segA,_compare_data!$B$109:$L$109,0)),0)</f>
        <v>376</v>
      </c>
      <c r="K59" s="38">
        <f>IFERROR(INDEX(_compare_data!$B$110:$L$215,MATCH($B59,_compare_data!$A$110:$A$215,0),MATCH(ctl_solB&amp;" · Seg "&amp;ctl_segB,_compare_data!$B$109:$L$109,0)),0)</f>
        <v>380</v>
      </c>
    </row>
    <row r="60" spans="2:11" x14ac:dyDescent="0.2">
      <c r="B60" t="s">
        <v>17</v>
      </c>
      <c r="C60" t="s">
        <v>0</v>
      </c>
      <c r="D60" t="s">
        <v>268</v>
      </c>
      <c r="E60" s="39">
        <f>IFERROR(INDEX(_compare_data!$B$2:$L$107,MATCH($B60,_compare_data!$A$2:$A$107,0),MATCH(ctl_solA&amp;" · Seg "&amp;ctl_segA,_compare_data!$B$1:$L$1,0)),"")</f>
        <v>0.73936000000000002</v>
      </c>
      <c r="F60" s="39">
        <f>IFERROR(INDEX(_compare_data!$B$2:$L$107,MATCH($B60,_compare_data!$A$2:$A$107,0),MATCH(ctl_solB&amp;" · Seg "&amp;ctl_segB,_compare_data!$B$1:$L$1,0)),"")</f>
        <v>0.73946999999999996</v>
      </c>
      <c r="G60" s="39">
        <f t="shared" si="2"/>
        <v>-1.0999999999994348E-4</v>
      </c>
      <c r="H60" s="39">
        <f t="shared" si="3"/>
        <v>1</v>
      </c>
      <c r="I60" s="29" t="s">
        <v>25</v>
      </c>
      <c r="J60" s="38">
        <f>IFERROR(INDEX(_compare_data!$B$110:$L$215,MATCH($B60,_compare_data!$A$110:$A$215,0),MATCH(ctl_solA&amp;" · Seg "&amp;ctl_segA,_compare_data!$B$109:$L$109,0)),0)</f>
        <v>376</v>
      </c>
      <c r="K60" s="38">
        <f>IFERROR(INDEX(_compare_data!$B$110:$L$215,MATCH($B60,_compare_data!$A$110:$A$215,0),MATCH(ctl_solB&amp;" · Seg "&amp;ctl_segB,_compare_data!$B$109:$L$109,0)),0)</f>
        <v>380</v>
      </c>
    </row>
    <row r="61" spans="2:11" x14ac:dyDescent="0.2">
      <c r="B61" t="s">
        <v>211</v>
      </c>
      <c r="C61" t="s">
        <v>200</v>
      </c>
      <c r="D61" t="s">
        <v>358</v>
      </c>
      <c r="E61" s="39">
        <f>IFERROR(INDEX(_compare_data!$B$2:$L$107,MATCH($B61,_compare_data!$A$2:$A$107,0),MATCH(ctl_solA&amp;" · Seg "&amp;ctl_segA,_compare_data!$B$1:$L$1,0)),"")</f>
        <v>0.52127999999999997</v>
      </c>
      <c r="F61" s="39">
        <f>IFERROR(INDEX(_compare_data!$B$2:$L$107,MATCH($B61,_compare_data!$A$2:$A$107,0),MATCH(ctl_solB&amp;" · Seg "&amp;ctl_segB,_compare_data!$B$1:$L$1,0)),"")</f>
        <v>0.52105000000000001</v>
      </c>
      <c r="G61" s="39">
        <f t="shared" si="2"/>
        <v>2.2999999999995246E-4</v>
      </c>
      <c r="H61" s="39">
        <f t="shared" si="3"/>
        <v>1</v>
      </c>
      <c r="I61" s="29" t="s">
        <v>100</v>
      </c>
      <c r="J61" s="38">
        <f>IFERROR(INDEX(_compare_data!$B$110:$L$215,MATCH($B61,_compare_data!$A$110:$A$215,0),MATCH(ctl_solA&amp;" · Seg "&amp;ctl_segA,_compare_data!$B$109:$L$109,0)),0)</f>
        <v>376</v>
      </c>
      <c r="K61" s="38">
        <f>IFERROR(INDEX(_compare_data!$B$110:$L$215,MATCH($B61,_compare_data!$A$110:$A$215,0),MATCH(ctl_solB&amp;" · Seg "&amp;ctl_segB,_compare_data!$B$109:$L$109,0)),0)</f>
        <v>380</v>
      </c>
    </row>
    <row r="62" spans="2:11" x14ac:dyDescent="0.2">
      <c r="B62" t="s">
        <v>31</v>
      </c>
      <c r="C62" t="s">
        <v>26</v>
      </c>
      <c r="D62" t="s">
        <v>274</v>
      </c>
      <c r="E62" s="39">
        <f>IFERROR(INDEX(_compare_data!$B$2:$L$107,MATCH($B62,_compare_data!$A$2:$A$107,0),MATCH(ctl_solA&amp;" · Seg "&amp;ctl_segA,_compare_data!$B$1:$L$1,0)),"")</f>
        <v>0.29254999999999998</v>
      </c>
      <c r="F62" s="39">
        <f>IFERROR(INDEX(_compare_data!$B$2:$L$107,MATCH($B62,_compare_data!$A$2:$A$107,0),MATCH(ctl_solB&amp;" · Seg "&amp;ctl_segB,_compare_data!$B$1:$L$1,0)),"")</f>
        <v>0.29210999999999998</v>
      </c>
      <c r="G62" s="39">
        <f t="shared" si="2"/>
        <v>4.3999999999999595E-4</v>
      </c>
      <c r="H62" s="39">
        <f t="shared" si="3"/>
        <v>1</v>
      </c>
      <c r="I62" s="29" t="s">
        <v>25</v>
      </c>
      <c r="J62" s="38">
        <f>IFERROR(INDEX(_compare_data!$B$110:$L$215,MATCH($B62,_compare_data!$A$110:$A$215,0),MATCH(ctl_solA&amp;" · Seg "&amp;ctl_segA,_compare_data!$B$109:$L$109,0)),0)</f>
        <v>376</v>
      </c>
      <c r="K62" s="38">
        <f>IFERROR(INDEX(_compare_data!$B$110:$L$215,MATCH($B62,_compare_data!$A$110:$A$215,0),MATCH(ctl_solB&amp;" · Seg "&amp;ctl_segB,_compare_data!$B$109:$L$109,0)),0)</f>
        <v>380</v>
      </c>
    </row>
    <row r="63" spans="2:11" x14ac:dyDescent="0.2">
      <c r="B63" t="s">
        <v>90</v>
      </c>
      <c r="C63" t="s">
        <v>85</v>
      </c>
      <c r="D63" t="s">
        <v>302</v>
      </c>
      <c r="E63" s="39">
        <f>IFERROR(INDEX(_compare_data!$B$2:$L$107,MATCH($B63,_compare_data!$A$2:$A$107,0),MATCH(ctl_solA&amp;" · Seg "&amp;ctl_segA,_compare_data!$B$1:$L$1,0)),"")</f>
        <v>4.521E-2</v>
      </c>
      <c r="F63" s="39">
        <f>IFERROR(INDEX(_compare_data!$B$2:$L$107,MATCH($B63,_compare_data!$A$2:$A$107,0),MATCH(ctl_solB&amp;" · Seg "&amp;ctl_segB,_compare_data!$B$1:$L$1,0)),"")</f>
        <v>4.4740000000000002E-2</v>
      </c>
      <c r="G63" s="39">
        <f t="shared" si="2"/>
        <v>4.699999999999982E-4</v>
      </c>
      <c r="H63" s="39">
        <f t="shared" si="3"/>
        <v>1</v>
      </c>
      <c r="I63" s="29" t="s">
        <v>100</v>
      </c>
      <c r="J63" s="38">
        <f>IFERROR(INDEX(_compare_data!$B$110:$L$215,MATCH($B63,_compare_data!$A$110:$A$215,0),MATCH(ctl_solA&amp;" · Seg "&amp;ctl_segA,_compare_data!$B$109:$L$109,0)),0)</f>
        <v>376</v>
      </c>
      <c r="K63" s="38">
        <f>IFERROR(INDEX(_compare_data!$B$110:$L$215,MATCH($B63,_compare_data!$A$110:$A$215,0),MATCH(ctl_solB&amp;" · Seg "&amp;ctl_segB,_compare_data!$B$109:$L$109,0)),0)</f>
        <v>380</v>
      </c>
    </row>
    <row r="64" spans="2:11" x14ac:dyDescent="0.2">
      <c r="B64" t="s">
        <v>54</v>
      </c>
      <c r="C64" t="s">
        <v>47</v>
      </c>
      <c r="D64" t="s">
        <v>285</v>
      </c>
      <c r="E64" s="39">
        <f>IFERROR(INDEX(_compare_data!$B$2:$L$107,MATCH($B64,_compare_data!$A$2:$A$107,0),MATCH(ctl_solA&amp;" · Seg "&amp;ctl_segA,_compare_data!$B$1:$L$1,0)),"")</f>
        <v>0.83245000000000002</v>
      </c>
      <c r="F64" s="39">
        <f>IFERROR(INDEX(_compare_data!$B$2:$L$107,MATCH($B64,_compare_data!$A$2:$A$107,0),MATCH(ctl_solB&amp;" · Seg "&amp;ctl_segB,_compare_data!$B$1:$L$1,0)),"")</f>
        <v>0.83157999999999999</v>
      </c>
      <c r="G64" s="39">
        <f t="shared" si="2"/>
        <v>8.7000000000003741E-4</v>
      </c>
      <c r="H64" s="39">
        <f t="shared" si="3"/>
        <v>1</v>
      </c>
      <c r="I64" s="29" t="s">
        <v>25</v>
      </c>
      <c r="J64" s="38">
        <f>IFERROR(INDEX(_compare_data!$B$110:$L$215,MATCH($B64,_compare_data!$A$110:$A$215,0),MATCH(ctl_solA&amp;" · Seg "&amp;ctl_segA,_compare_data!$B$109:$L$109,0)),0)</f>
        <v>376</v>
      </c>
      <c r="K64" s="38">
        <f>IFERROR(INDEX(_compare_data!$B$110:$L$215,MATCH($B64,_compare_data!$A$110:$A$215,0),MATCH(ctl_solB&amp;" · Seg "&amp;ctl_segB,_compare_data!$B$109:$L$109,0)),0)</f>
        <v>380</v>
      </c>
    </row>
    <row r="65" spans="2:11" x14ac:dyDescent="0.2">
      <c r="B65" t="s">
        <v>168</v>
      </c>
      <c r="C65" t="s">
        <v>159</v>
      </c>
      <c r="D65" t="s">
        <v>338</v>
      </c>
      <c r="E65" s="39">
        <f>IFERROR(INDEX(_compare_data!$B$2:$L$107,MATCH($B65,_compare_data!$A$2:$A$107,0),MATCH(ctl_solA&amp;" · Seg "&amp;ctl_segA,_compare_data!$B$1:$L$1,0)),"")</f>
        <v>9.0429999999999996E-2</v>
      </c>
      <c r="F65" s="39">
        <f>IFERROR(INDEX(_compare_data!$B$2:$L$107,MATCH($B65,_compare_data!$A$2:$A$107,0),MATCH(ctl_solB&amp;" · Seg "&amp;ctl_segB,_compare_data!$B$1:$L$1,0)),"")</f>
        <v>8.9469999999999994E-2</v>
      </c>
      <c r="G65" s="39">
        <f t="shared" si="2"/>
        <v>9.6000000000000252E-4</v>
      </c>
      <c r="H65" s="39">
        <f t="shared" si="3"/>
        <v>1</v>
      </c>
      <c r="I65" s="29" t="s">
        <v>100</v>
      </c>
      <c r="J65" s="38">
        <f>IFERROR(INDEX(_compare_data!$B$110:$L$215,MATCH($B65,_compare_data!$A$110:$A$215,0),MATCH(ctl_solA&amp;" · Seg "&amp;ctl_segA,_compare_data!$B$109:$L$109,0)),0)</f>
        <v>376</v>
      </c>
      <c r="K65" s="38">
        <f>IFERROR(INDEX(_compare_data!$B$110:$L$215,MATCH($B65,_compare_data!$A$110:$A$215,0),MATCH(ctl_solB&amp;" · Seg "&amp;ctl_segB,_compare_data!$B$109:$L$109,0)),0)</f>
        <v>380</v>
      </c>
    </row>
    <row r="66" spans="2:11" x14ac:dyDescent="0.2">
      <c r="B66" t="s">
        <v>88</v>
      </c>
      <c r="C66" t="s">
        <v>85</v>
      </c>
      <c r="D66" t="s">
        <v>301</v>
      </c>
      <c r="E66" s="39">
        <f>IFERROR(INDEX(_compare_data!$B$2:$L$107,MATCH($B66,_compare_data!$A$2:$A$107,0),MATCH(ctl_solA&amp;" · Seg "&amp;ctl_segA,_compare_data!$B$1:$L$1,0)),"")</f>
        <v>9.5740000000000006E-2</v>
      </c>
      <c r="F66" s="39">
        <f>IFERROR(INDEX(_compare_data!$B$2:$L$107,MATCH($B66,_compare_data!$A$2:$A$107,0),MATCH(ctl_solB&amp;" · Seg "&amp;ctl_segB,_compare_data!$B$1:$L$1,0)),"")</f>
        <v>9.4740000000000005E-2</v>
      </c>
      <c r="G66" s="39">
        <f t="shared" si="2"/>
        <v>1.0000000000000009E-3</v>
      </c>
      <c r="H66" s="39">
        <f t="shared" si="3"/>
        <v>1</v>
      </c>
      <c r="I66" s="29" t="s">
        <v>100</v>
      </c>
      <c r="J66" s="38">
        <f>IFERROR(INDEX(_compare_data!$B$110:$L$215,MATCH($B66,_compare_data!$A$110:$A$215,0),MATCH(ctl_solA&amp;" · Seg "&amp;ctl_segA,_compare_data!$B$109:$L$109,0)),0)</f>
        <v>376</v>
      </c>
      <c r="K66" s="38">
        <f>IFERROR(INDEX(_compare_data!$B$110:$L$215,MATCH($B66,_compare_data!$A$110:$A$215,0),MATCH(ctl_solB&amp;" · Seg "&amp;ctl_segB,_compare_data!$B$109:$L$109,0)),0)</f>
        <v>380</v>
      </c>
    </row>
    <row r="67" spans="2:11" x14ac:dyDescent="0.2">
      <c r="B67" t="s">
        <v>13</v>
      </c>
      <c r="C67" t="s">
        <v>0</v>
      </c>
      <c r="D67" t="s">
        <v>266</v>
      </c>
      <c r="E67" s="39">
        <f>IFERROR(INDEX(_compare_data!$B$2:$L$107,MATCH($B67,_compare_data!$A$2:$A$107,0),MATCH(ctl_solA&amp;" · Seg "&amp;ctl_segA,_compare_data!$B$1:$L$1,0)),"")</f>
        <v>0.87234</v>
      </c>
      <c r="F67" s="39">
        <f>IFERROR(INDEX(_compare_data!$B$2:$L$107,MATCH($B67,_compare_data!$A$2:$A$107,0),MATCH(ctl_solB&amp;" · Seg "&amp;ctl_segB,_compare_data!$B$1:$L$1,0)),"")</f>
        <v>0.87104999999999999</v>
      </c>
      <c r="G67" s="39">
        <f t="shared" si="2"/>
        <v>1.2900000000000134E-3</v>
      </c>
      <c r="H67" s="39">
        <f t="shared" si="3"/>
        <v>1</v>
      </c>
      <c r="I67" s="29" t="s">
        <v>25</v>
      </c>
      <c r="J67" s="38">
        <f>IFERROR(INDEX(_compare_data!$B$110:$L$215,MATCH($B67,_compare_data!$A$110:$A$215,0),MATCH(ctl_solA&amp;" · Seg "&amp;ctl_segA,_compare_data!$B$109:$L$109,0)),0)</f>
        <v>376</v>
      </c>
      <c r="K67" s="38">
        <f>IFERROR(INDEX(_compare_data!$B$110:$L$215,MATCH($B67,_compare_data!$A$110:$A$215,0),MATCH(ctl_solB&amp;" · Seg "&amp;ctl_segB,_compare_data!$B$109:$L$109,0)),0)</f>
        <v>380</v>
      </c>
    </row>
    <row r="68" spans="2:11" x14ac:dyDescent="0.2">
      <c r="B68" t="s">
        <v>29</v>
      </c>
      <c r="C68" t="s">
        <v>26</v>
      </c>
      <c r="D68" t="s">
        <v>273</v>
      </c>
      <c r="E68" s="39">
        <f>IFERROR(INDEX(_compare_data!$B$2:$L$107,MATCH($B68,_compare_data!$A$2:$A$107,0),MATCH(ctl_solA&amp;" · Seg "&amp;ctl_segA,_compare_data!$B$1:$L$1,0)),"")</f>
        <v>0.67286999999999997</v>
      </c>
      <c r="F68" s="39">
        <f>IFERROR(INDEX(_compare_data!$B$2:$L$107,MATCH($B68,_compare_data!$A$2:$A$107,0),MATCH(ctl_solB&amp;" · Seg "&amp;ctl_segB,_compare_data!$B$1:$L$1,0)),"")</f>
        <v>0.67105000000000004</v>
      </c>
      <c r="G68" s="39">
        <f t="shared" si="2"/>
        <v>1.8199999999999328E-3</v>
      </c>
      <c r="H68" s="39">
        <f t="shared" si="3"/>
        <v>1</v>
      </c>
      <c r="I68" s="29" t="s">
        <v>25</v>
      </c>
      <c r="J68" s="38">
        <f>IFERROR(INDEX(_compare_data!$B$110:$L$215,MATCH($B68,_compare_data!$A$110:$A$215,0),MATCH(ctl_solA&amp;" · Seg "&amp;ctl_segA,_compare_data!$B$109:$L$109,0)),0)</f>
        <v>376</v>
      </c>
      <c r="K68" s="38">
        <f>IFERROR(INDEX(_compare_data!$B$110:$L$215,MATCH($B68,_compare_data!$A$110:$A$215,0),MATCH(ctl_solB&amp;" · Seg "&amp;ctl_segB,_compare_data!$B$109:$L$109,0)),0)</f>
        <v>380</v>
      </c>
    </row>
    <row r="69" spans="2:11" x14ac:dyDescent="0.2">
      <c r="B69" t="s">
        <v>66</v>
      </c>
      <c r="C69" t="s">
        <v>47</v>
      </c>
      <c r="D69" t="s">
        <v>291</v>
      </c>
      <c r="E69" s="39">
        <f>IFERROR(INDEX(_compare_data!$B$2:$L$107,MATCH($B69,_compare_data!$A$2:$A$107,0),MATCH(ctl_solA&amp;" · Seg "&amp;ctl_segA,_compare_data!$B$1:$L$1,0)),"")</f>
        <v>0.67552999999999996</v>
      </c>
      <c r="F69" s="39">
        <f>IFERROR(INDEX(_compare_data!$B$2:$L$107,MATCH($B69,_compare_data!$A$2:$A$107,0),MATCH(ctl_solB&amp;" · Seg "&amp;ctl_segB,_compare_data!$B$1:$L$1,0)),"")</f>
        <v>0.67367999999999995</v>
      </c>
      <c r="G69" s="39">
        <f t="shared" si="2"/>
        <v>1.8500000000000183E-3</v>
      </c>
      <c r="H69" s="39">
        <f t="shared" si="3"/>
        <v>1</v>
      </c>
      <c r="I69" s="29" t="s">
        <v>25</v>
      </c>
      <c r="J69" s="38">
        <f>IFERROR(INDEX(_compare_data!$B$110:$L$215,MATCH($B69,_compare_data!$A$110:$A$215,0),MATCH(ctl_solA&amp;" · Seg "&amp;ctl_segA,_compare_data!$B$109:$L$109,0)),0)</f>
        <v>376</v>
      </c>
      <c r="K69" s="38">
        <f>IFERROR(INDEX(_compare_data!$B$110:$L$215,MATCH($B69,_compare_data!$A$110:$A$215,0),MATCH(ctl_solB&amp;" · Seg "&amp;ctl_segB,_compare_data!$B$109:$L$109,0)),0)</f>
        <v>380</v>
      </c>
    </row>
    <row r="70" spans="2:11" x14ac:dyDescent="0.2">
      <c r="B70" t="s">
        <v>226</v>
      </c>
      <c r="C70" t="s">
        <v>213</v>
      </c>
      <c r="D70" t="s">
        <v>365</v>
      </c>
      <c r="E70" s="39">
        <f>IFERROR(INDEX(_compare_data!$B$2:$L$107,MATCH($B70,_compare_data!$A$2:$A$107,0),MATCH(ctl_solA&amp;" · Seg "&amp;ctl_segA,_compare_data!$B$1:$L$1,0)),"")</f>
        <v>0.43351000000000001</v>
      </c>
      <c r="F70" s="39">
        <f>IFERROR(INDEX(_compare_data!$B$2:$L$107,MATCH($B70,_compare_data!$A$2:$A$107,0),MATCH(ctl_solB&amp;" · Seg "&amp;ctl_segB,_compare_data!$B$1:$L$1,0)),"")</f>
        <v>0.43158000000000002</v>
      </c>
      <c r="G70" s="39">
        <f t="shared" si="2"/>
        <v>1.9299999999999873E-3</v>
      </c>
      <c r="H70" s="39">
        <f t="shared" si="3"/>
        <v>1</v>
      </c>
      <c r="I70" s="29" t="s">
        <v>100</v>
      </c>
      <c r="J70" s="38">
        <f>IFERROR(INDEX(_compare_data!$B$110:$L$215,MATCH($B70,_compare_data!$A$110:$A$215,0),MATCH(ctl_solA&amp;" · Seg "&amp;ctl_segA,_compare_data!$B$109:$L$109,0)),0)</f>
        <v>376</v>
      </c>
      <c r="K70" s="38">
        <f>IFERROR(INDEX(_compare_data!$B$110:$L$215,MATCH($B70,_compare_data!$A$110:$A$215,0),MATCH(ctl_solB&amp;" · Seg "&amp;ctl_segB,_compare_data!$B$109:$L$109,0)),0)</f>
        <v>380</v>
      </c>
    </row>
    <row r="71" spans="2:11" x14ac:dyDescent="0.2">
      <c r="B71" t="s">
        <v>121</v>
      </c>
      <c r="C71" t="s">
        <v>110</v>
      </c>
      <c r="D71" t="s">
        <v>316</v>
      </c>
      <c r="E71" s="39">
        <f>IFERROR(INDEX(_compare_data!$B$2:$L$107,MATCH($B71,_compare_data!$A$2:$A$107,0),MATCH(ctl_solA&amp;" · Seg "&amp;ctl_segA,_compare_data!$B$1:$L$1,0)),"")</f>
        <v>0.43351000000000001</v>
      </c>
      <c r="F71" s="39">
        <f>IFERROR(INDEX(_compare_data!$B$2:$L$107,MATCH($B71,_compare_data!$A$2:$A$107,0),MATCH(ctl_solB&amp;" · Seg "&amp;ctl_segB,_compare_data!$B$1:$L$1,0)),"")</f>
        <v>0.43158000000000002</v>
      </c>
      <c r="G71" s="39">
        <f t="shared" si="2"/>
        <v>1.9299999999999873E-3</v>
      </c>
      <c r="H71" s="39">
        <f t="shared" si="3"/>
        <v>1</v>
      </c>
      <c r="I71" s="29" t="s">
        <v>100</v>
      </c>
      <c r="J71" s="38">
        <f>IFERROR(INDEX(_compare_data!$B$110:$L$215,MATCH($B71,_compare_data!$A$110:$A$215,0),MATCH(ctl_solA&amp;" · Seg "&amp;ctl_segA,_compare_data!$B$109:$L$109,0)),0)</f>
        <v>376</v>
      </c>
      <c r="K71" s="38">
        <f>IFERROR(INDEX(_compare_data!$B$110:$L$215,MATCH($B71,_compare_data!$A$110:$A$215,0),MATCH(ctl_solB&amp;" · Seg "&amp;ctl_segB,_compare_data!$B$109:$L$109,0)),0)</f>
        <v>380</v>
      </c>
    </row>
    <row r="72" spans="2:11" x14ac:dyDescent="0.2">
      <c r="B72" t="s">
        <v>106</v>
      </c>
      <c r="C72" t="s">
        <v>101</v>
      </c>
      <c r="D72" t="s">
        <v>309</v>
      </c>
      <c r="E72" s="39">
        <f>IFERROR(INDEX(_compare_data!$B$2:$L$107,MATCH($B72,_compare_data!$A$2:$A$107,0),MATCH(ctl_solA&amp;" · Seg "&amp;ctl_segA,_compare_data!$B$1:$L$1,0)),"")</f>
        <v>0.43617</v>
      </c>
      <c r="F72" s="39">
        <f>IFERROR(INDEX(_compare_data!$B$2:$L$107,MATCH($B72,_compare_data!$A$2:$A$107,0),MATCH(ctl_solB&amp;" · Seg "&amp;ctl_segB,_compare_data!$B$1:$L$1,0)),"")</f>
        <v>0.43420999999999998</v>
      </c>
      <c r="G72" s="39">
        <f t="shared" si="2"/>
        <v>1.9600000000000173E-3</v>
      </c>
      <c r="H72" s="39">
        <f t="shared" si="3"/>
        <v>1</v>
      </c>
      <c r="I72" s="29" t="s">
        <v>100</v>
      </c>
      <c r="J72" s="38">
        <f>IFERROR(INDEX(_compare_data!$B$110:$L$215,MATCH($B72,_compare_data!$A$110:$A$215,0),MATCH(ctl_solA&amp;" · Seg "&amp;ctl_segA,_compare_data!$B$109:$L$109,0)),0)</f>
        <v>376</v>
      </c>
      <c r="K72" s="38">
        <f>IFERROR(INDEX(_compare_data!$B$110:$L$215,MATCH($B72,_compare_data!$A$110:$A$215,0),MATCH(ctl_solB&amp;" · Seg "&amp;ctl_segB,_compare_data!$B$109:$L$109,0)),0)</f>
        <v>380</v>
      </c>
    </row>
    <row r="73" spans="2:11" x14ac:dyDescent="0.2">
      <c r="B73" t="s">
        <v>27</v>
      </c>
      <c r="C73" t="s">
        <v>26</v>
      </c>
      <c r="D73" t="s">
        <v>272</v>
      </c>
      <c r="E73" s="39">
        <f>IFERROR(INDEX(_compare_data!$B$2:$L$107,MATCH($B73,_compare_data!$A$2:$A$107,0),MATCH(ctl_solA&amp;" · Seg "&amp;ctl_segA,_compare_data!$B$1:$L$1,0)),"")</f>
        <v>0.69415000000000004</v>
      </c>
      <c r="F73" s="39">
        <f>IFERROR(INDEX(_compare_data!$B$2:$L$107,MATCH($B73,_compare_data!$A$2:$A$107,0),MATCH(ctl_solB&amp;" · Seg "&amp;ctl_segB,_compare_data!$B$1:$L$1,0)),"")</f>
        <v>0.69211</v>
      </c>
      <c r="G73" s="39">
        <f t="shared" si="2"/>
        <v>2.0400000000000418E-3</v>
      </c>
      <c r="H73" s="39">
        <f t="shared" si="3"/>
        <v>1</v>
      </c>
      <c r="I73" s="29" t="s">
        <v>25</v>
      </c>
      <c r="J73" s="38">
        <f>IFERROR(INDEX(_compare_data!$B$110:$L$215,MATCH($B73,_compare_data!$A$110:$A$215,0),MATCH(ctl_solA&amp;" · Seg "&amp;ctl_segA,_compare_data!$B$109:$L$109,0)),0)</f>
        <v>376</v>
      </c>
      <c r="K73" s="38">
        <f>IFERROR(INDEX(_compare_data!$B$110:$L$215,MATCH($B73,_compare_data!$A$110:$A$215,0),MATCH(ctl_solB&amp;" · Seg "&amp;ctl_segB,_compare_data!$B$109:$L$109,0)),0)</f>
        <v>380</v>
      </c>
    </row>
    <row r="74" spans="2:11" x14ac:dyDescent="0.2">
      <c r="B74" t="s">
        <v>151</v>
      </c>
      <c r="C74" t="s">
        <v>144</v>
      </c>
      <c r="D74" t="s">
        <v>330</v>
      </c>
      <c r="E74" s="39">
        <f>IFERROR(INDEX(_compare_data!$B$2:$L$107,MATCH($B74,_compare_data!$A$2:$A$107,0),MATCH(ctl_solA&amp;" · Seg "&amp;ctl_segA,_compare_data!$B$1:$L$1,0)),"")</f>
        <v>0.23404</v>
      </c>
      <c r="F74" s="39">
        <f>IFERROR(INDEX(_compare_data!$B$2:$L$107,MATCH($B74,_compare_data!$A$2:$A$107,0),MATCH(ctl_solB&amp;" · Seg "&amp;ctl_segB,_compare_data!$B$1:$L$1,0)),"")</f>
        <v>0.23158000000000001</v>
      </c>
      <c r="G74" s="39">
        <f t="shared" si="2"/>
        <v>2.45999999999999E-3</v>
      </c>
      <c r="H74" s="39">
        <f t="shared" si="3"/>
        <v>1</v>
      </c>
      <c r="I74" s="29" t="s">
        <v>100</v>
      </c>
      <c r="J74" s="38">
        <f>IFERROR(INDEX(_compare_data!$B$110:$L$215,MATCH($B74,_compare_data!$A$110:$A$215,0),MATCH(ctl_solA&amp;" · Seg "&amp;ctl_segA,_compare_data!$B$109:$L$109,0)),0)</f>
        <v>376</v>
      </c>
      <c r="K74" s="38">
        <f>IFERROR(INDEX(_compare_data!$B$110:$L$215,MATCH($B74,_compare_data!$A$110:$A$215,0),MATCH(ctl_solB&amp;" · Seg "&amp;ctl_segB,_compare_data!$B$109:$L$109,0)),0)</f>
        <v>380</v>
      </c>
    </row>
    <row r="75" spans="2:11" x14ac:dyDescent="0.2">
      <c r="B75" t="s">
        <v>69</v>
      </c>
      <c r="C75" t="s">
        <v>68</v>
      </c>
      <c r="D75" t="s">
        <v>292</v>
      </c>
      <c r="E75" s="39">
        <f>IFERROR(INDEX(_compare_data!$B$2:$L$107,MATCH($B75,_compare_data!$A$2:$A$107,0),MATCH(ctl_solA&amp;" · Seg "&amp;ctl_segA,_compare_data!$B$1:$L$1,0)),"")</f>
        <v>0.49202000000000001</v>
      </c>
      <c r="F75" s="39">
        <f>IFERROR(INDEX(_compare_data!$B$2:$L$107,MATCH($B75,_compare_data!$A$2:$A$107,0),MATCH(ctl_solB&amp;" · Seg "&amp;ctl_segB,_compare_data!$B$1:$L$1,0)),"")</f>
        <v>0.48947000000000002</v>
      </c>
      <c r="G75" s="39">
        <f t="shared" ref="G75:G106" si="4">IF(OR($E75="",$F75=""),"",$E75-$F75)</f>
        <v>2.5499999999999967E-3</v>
      </c>
      <c r="H75" s="39">
        <f t="shared" ref="H75:H106" si="5">IFERROR(CHIDIST((J75+K75)*MAX(ABS((E75*J75)*((1-F75)*K75)-((1-E75)*J75)*(F75*K75))-(J75+K75)/2,0)^2/(J75*K75*(E75*J75+F75*K75)*((1-E75)*J75+(1-F75)*K75)),1),1)</f>
        <v>1</v>
      </c>
      <c r="I75" s="29" t="s">
        <v>25</v>
      </c>
      <c r="J75" s="38">
        <f>IFERROR(INDEX(_compare_data!$B$110:$L$215,MATCH($B75,_compare_data!$A$110:$A$215,0),MATCH(ctl_solA&amp;" · Seg "&amp;ctl_segA,_compare_data!$B$109:$L$109,0)),0)</f>
        <v>376</v>
      </c>
      <c r="K75" s="38">
        <f>IFERROR(INDEX(_compare_data!$B$110:$L$215,MATCH($B75,_compare_data!$A$110:$A$215,0),MATCH(ctl_solB&amp;" · Seg "&amp;ctl_segB,_compare_data!$B$109:$L$109,0)),0)</f>
        <v>380</v>
      </c>
    </row>
    <row r="76" spans="2:11" x14ac:dyDescent="0.2">
      <c r="B76" t="s">
        <v>58</v>
      </c>
      <c r="C76" t="s">
        <v>47</v>
      </c>
      <c r="D76" t="s">
        <v>287</v>
      </c>
      <c r="E76" s="39">
        <f>IFERROR(INDEX(_compare_data!$B$2:$L$107,MATCH($B76,_compare_data!$A$2:$A$107,0),MATCH(ctl_solA&amp;" · Seg "&amp;ctl_segA,_compare_data!$B$1:$L$1,0)),"")</f>
        <v>0.49468000000000001</v>
      </c>
      <c r="F76" s="39">
        <f>IFERROR(INDEX(_compare_data!$B$2:$L$107,MATCH($B76,_compare_data!$A$2:$A$107,0),MATCH(ctl_solB&amp;" · Seg "&amp;ctl_segB,_compare_data!$B$1:$L$1,0)),"")</f>
        <v>0.49210999999999999</v>
      </c>
      <c r="G76" s="39">
        <f t="shared" si="4"/>
        <v>2.5700000000000167E-3</v>
      </c>
      <c r="H76" s="39">
        <f t="shared" si="5"/>
        <v>1</v>
      </c>
      <c r="I76" s="29" t="s">
        <v>25</v>
      </c>
      <c r="J76" s="38">
        <f>IFERROR(INDEX(_compare_data!$B$110:$L$215,MATCH($B76,_compare_data!$A$110:$A$215,0),MATCH(ctl_solA&amp;" · Seg "&amp;ctl_segA,_compare_data!$B$109:$L$109,0)),0)</f>
        <v>376</v>
      </c>
      <c r="K76" s="38">
        <f>IFERROR(INDEX(_compare_data!$B$110:$L$215,MATCH($B76,_compare_data!$A$110:$A$215,0),MATCH(ctl_solB&amp;" · Seg "&amp;ctl_segB,_compare_data!$B$109:$L$109,0)),0)</f>
        <v>380</v>
      </c>
    </row>
    <row r="77" spans="2:11" x14ac:dyDescent="0.2">
      <c r="B77" t="s">
        <v>5</v>
      </c>
      <c r="C77" t="s">
        <v>0</v>
      </c>
      <c r="D77" t="s">
        <v>262</v>
      </c>
      <c r="E77" s="39">
        <f>IFERROR(INDEX(_compare_data!$B$2:$L$107,MATCH($B77,_compare_data!$A$2:$A$107,0),MATCH(ctl_solA&amp;" · Seg "&amp;ctl_segA,_compare_data!$B$1:$L$1,0)),"")</f>
        <v>0.26063999999999998</v>
      </c>
      <c r="F77" s="39">
        <f>IFERROR(INDEX(_compare_data!$B$2:$L$107,MATCH($B77,_compare_data!$A$2:$A$107,0),MATCH(ctl_solB&amp;" · Seg "&amp;ctl_segB,_compare_data!$B$1:$L$1,0)),"")</f>
        <v>0.25789000000000001</v>
      </c>
      <c r="G77" s="39">
        <f t="shared" si="4"/>
        <v>2.7499999999999747E-3</v>
      </c>
      <c r="H77" s="39">
        <f t="shared" si="5"/>
        <v>0.99738626188504631</v>
      </c>
      <c r="I77" s="29" t="s">
        <v>25</v>
      </c>
      <c r="J77" s="38">
        <f>IFERROR(INDEX(_compare_data!$B$110:$L$215,MATCH($B77,_compare_data!$A$110:$A$215,0),MATCH(ctl_solA&amp;" · Seg "&amp;ctl_segA,_compare_data!$B$109:$L$109,0)),0)</f>
        <v>376</v>
      </c>
      <c r="K77" s="38">
        <f>IFERROR(INDEX(_compare_data!$B$110:$L$215,MATCH($B77,_compare_data!$A$110:$A$215,0),MATCH(ctl_solB&amp;" · Seg "&amp;ctl_segB,_compare_data!$B$109:$L$109,0)),0)</f>
        <v>380</v>
      </c>
    </row>
    <row r="78" spans="2:11" x14ac:dyDescent="0.2">
      <c r="B78" t="s">
        <v>209</v>
      </c>
      <c r="C78" t="s">
        <v>200</v>
      </c>
      <c r="D78" t="s">
        <v>357</v>
      </c>
      <c r="E78" s="39">
        <f>IFERROR(INDEX(_compare_data!$B$2:$L$107,MATCH($B78,_compare_data!$A$2:$A$107,0),MATCH(ctl_solA&amp;" · Seg "&amp;ctl_segA,_compare_data!$B$1:$L$1,0)),"")</f>
        <v>0.57181000000000004</v>
      </c>
      <c r="F78" s="39">
        <f>IFERROR(INDEX(_compare_data!$B$2:$L$107,MATCH($B78,_compare_data!$A$2:$A$107,0),MATCH(ctl_solB&amp;" · Seg "&amp;ctl_segB,_compare_data!$B$1:$L$1,0)),"")</f>
        <v>0.56842000000000004</v>
      </c>
      <c r="G78" s="39">
        <f t="shared" si="4"/>
        <v>3.3900000000000041E-3</v>
      </c>
      <c r="H78" s="39">
        <f t="shared" si="5"/>
        <v>0.98350716124293058</v>
      </c>
      <c r="I78" s="29" t="s">
        <v>100</v>
      </c>
      <c r="J78" s="38">
        <f>IFERROR(INDEX(_compare_data!$B$110:$L$215,MATCH($B78,_compare_data!$A$110:$A$215,0),MATCH(ctl_solA&amp;" · Seg "&amp;ctl_segA,_compare_data!$B$109:$L$109,0)),0)</f>
        <v>376</v>
      </c>
      <c r="K78" s="38">
        <f>IFERROR(INDEX(_compare_data!$B$110:$L$215,MATCH($B78,_compare_data!$A$110:$A$215,0),MATCH(ctl_solB&amp;" · Seg "&amp;ctl_segB,_compare_data!$B$109:$L$109,0)),0)</f>
        <v>380</v>
      </c>
    </row>
    <row r="79" spans="2:11" x14ac:dyDescent="0.2">
      <c r="B79" t="s">
        <v>81</v>
      </c>
      <c r="C79" t="s">
        <v>68</v>
      </c>
      <c r="D79" t="s">
        <v>298</v>
      </c>
      <c r="E79" s="39">
        <f>IFERROR(INDEX(_compare_data!$B$2:$L$107,MATCH($B79,_compare_data!$A$2:$A$107,0),MATCH(ctl_solA&amp;" · Seg "&amp;ctl_segA,_compare_data!$B$1:$L$1,0)),"")</f>
        <v>0.82181000000000004</v>
      </c>
      <c r="F79" s="39">
        <f>IFERROR(INDEX(_compare_data!$B$2:$L$107,MATCH($B79,_compare_data!$A$2:$A$107,0),MATCH(ctl_solB&amp;" · Seg "&amp;ctl_segB,_compare_data!$B$1:$L$1,0)),"")</f>
        <v>0.81842000000000004</v>
      </c>
      <c r="G79" s="39">
        <f t="shared" si="4"/>
        <v>3.3900000000000041E-3</v>
      </c>
      <c r="H79" s="39">
        <f t="shared" si="5"/>
        <v>0.97874357859535521</v>
      </c>
      <c r="I79" s="29" t="s">
        <v>25</v>
      </c>
      <c r="J79" s="38">
        <f>IFERROR(INDEX(_compare_data!$B$110:$L$215,MATCH($B79,_compare_data!$A$110:$A$215,0),MATCH(ctl_solA&amp;" · Seg "&amp;ctl_segA,_compare_data!$B$109:$L$109,0)),0)</f>
        <v>376</v>
      </c>
      <c r="K79" s="38">
        <f>IFERROR(INDEX(_compare_data!$B$110:$L$215,MATCH($B79,_compare_data!$A$110:$A$215,0),MATCH(ctl_solB&amp;" · Seg "&amp;ctl_segB,_compare_data!$B$109:$L$109,0)),0)</f>
        <v>380</v>
      </c>
    </row>
    <row r="80" spans="2:11" x14ac:dyDescent="0.2">
      <c r="B80" t="s">
        <v>190</v>
      </c>
      <c r="C80" t="s">
        <v>187</v>
      </c>
      <c r="D80" t="s">
        <v>348</v>
      </c>
      <c r="E80" s="39">
        <f>IFERROR(INDEX(_compare_data!$B$2:$L$107,MATCH($B80,_compare_data!$A$2:$A$107,0),MATCH(ctl_solA&amp;" · Seg "&amp;ctl_segA,_compare_data!$B$1:$L$1,0)),"")</f>
        <v>0.59309000000000001</v>
      </c>
      <c r="F80" s="39">
        <f>IFERROR(INDEX(_compare_data!$B$2:$L$107,MATCH($B80,_compare_data!$A$2:$A$107,0),MATCH(ctl_solB&amp;" · Seg "&amp;ctl_segB,_compare_data!$B$1:$L$1,0)),"")</f>
        <v>0.58947000000000005</v>
      </c>
      <c r="G80" s="39">
        <f t="shared" si="4"/>
        <v>3.6199999999999566E-3</v>
      </c>
      <c r="H80" s="39">
        <f t="shared" si="5"/>
        <v>0.97826059335470472</v>
      </c>
      <c r="I80" s="29" t="s">
        <v>100</v>
      </c>
      <c r="J80" s="38">
        <f>IFERROR(INDEX(_compare_data!$B$110:$L$215,MATCH($B80,_compare_data!$A$110:$A$215,0),MATCH(ctl_solA&amp;" · Seg "&amp;ctl_segA,_compare_data!$B$109:$L$109,0)),0)</f>
        <v>376</v>
      </c>
      <c r="K80" s="38">
        <f>IFERROR(INDEX(_compare_data!$B$110:$L$215,MATCH($B80,_compare_data!$A$110:$A$215,0),MATCH(ctl_solB&amp;" · Seg "&amp;ctl_segB,_compare_data!$B$109:$L$109,0)),0)</f>
        <v>380</v>
      </c>
    </row>
    <row r="81" spans="2:11" x14ac:dyDescent="0.2">
      <c r="B81" t="s">
        <v>123</v>
      </c>
      <c r="C81" t="s">
        <v>110</v>
      </c>
      <c r="D81" t="s">
        <v>317</v>
      </c>
      <c r="E81" s="39">
        <f>IFERROR(INDEX(_compare_data!$B$2:$L$107,MATCH($B81,_compare_data!$A$2:$A$107,0),MATCH(ctl_solA&amp;" · Seg "&amp;ctl_segA,_compare_data!$B$1:$L$1,0)),"")</f>
        <v>0.84309000000000001</v>
      </c>
      <c r="F81" s="39">
        <f>IFERROR(INDEX(_compare_data!$B$2:$L$107,MATCH($B81,_compare_data!$A$2:$A$107,0),MATCH(ctl_solB&amp;" · Seg "&amp;ctl_segB,_compare_data!$B$1:$L$1,0)),"")</f>
        <v>0.83947000000000005</v>
      </c>
      <c r="G81" s="39">
        <f t="shared" si="4"/>
        <v>3.6199999999999566E-3</v>
      </c>
      <c r="H81" s="39">
        <f t="shared" si="5"/>
        <v>0.9707572279282044</v>
      </c>
      <c r="I81" s="29" t="s">
        <v>100</v>
      </c>
      <c r="J81" s="38">
        <f>IFERROR(INDEX(_compare_data!$B$110:$L$215,MATCH($B81,_compare_data!$A$110:$A$215,0),MATCH(ctl_solA&amp;" · Seg "&amp;ctl_segA,_compare_data!$B$109:$L$109,0)),0)</f>
        <v>376</v>
      </c>
      <c r="K81" s="38">
        <f>IFERROR(INDEX(_compare_data!$B$110:$L$215,MATCH($B81,_compare_data!$A$110:$A$215,0),MATCH(ctl_solB&amp;" · Seg "&amp;ctl_segB,_compare_data!$B$109:$L$109,0)),0)</f>
        <v>380</v>
      </c>
    </row>
    <row r="82" spans="2:11" x14ac:dyDescent="0.2">
      <c r="B82" t="s">
        <v>94</v>
      </c>
      <c r="C82" t="s">
        <v>85</v>
      </c>
      <c r="D82" t="s">
        <v>304</v>
      </c>
      <c r="E82" s="39">
        <f>IFERROR(INDEX(_compare_data!$B$2:$L$107,MATCH($B82,_compare_data!$A$2:$A$107,0),MATCH(ctl_solA&amp;" · Seg "&amp;ctl_segA,_compare_data!$B$1:$L$1,0)),"")</f>
        <v>0.10372000000000001</v>
      </c>
      <c r="F82" s="39">
        <f>IFERROR(INDEX(_compare_data!$B$2:$L$107,MATCH($B82,_compare_data!$A$2:$A$107,0),MATCH(ctl_solB&amp;" · Seg "&amp;ctl_segB,_compare_data!$B$1:$L$1,0)),"")</f>
        <v>0.1</v>
      </c>
      <c r="G82" s="39">
        <f t="shared" si="4"/>
        <v>3.7200000000000011E-3</v>
      </c>
      <c r="H82" s="39">
        <f t="shared" si="5"/>
        <v>0.96104955352357346</v>
      </c>
      <c r="I82" s="29" t="s">
        <v>100</v>
      </c>
      <c r="J82" s="38">
        <f>IFERROR(INDEX(_compare_data!$B$110:$L$215,MATCH($B82,_compare_data!$A$110:$A$215,0),MATCH(ctl_solA&amp;" · Seg "&amp;ctl_segA,_compare_data!$B$109:$L$109,0)),0)</f>
        <v>376</v>
      </c>
      <c r="K82" s="38">
        <f>IFERROR(INDEX(_compare_data!$B$110:$L$215,MATCH($B82,_compare_data!$A$110:$A$215,0),MATCH(ctl_solB&amp;" · Seg "&amp;ctl_segB,_compare_data!$B$109:$L$109,0)),0)</f>
        <v>380</v>
      </c>
    </row>
    <row r="83" spans="2:11" x14ac:dyDescent="0.2">
      <c r="B83" t="s">
        <v>157</v>
      </c>
      <c r="C83" t="s">
        <v>144</v>
      </c>
      <c r="D83" t="s">
        <v>333</v>
      </c>
      <c r="E83" s="39">
        <f>IFERROR(INDEX(_compare_data!$B$2:$L$107,MATCH($B83,_compare_data!$A$2:$A$107,0),MATCH(ctl_solA&amp;" · Seg "&amp;ctl_segA,_compare_data!$B$1:$L$1,0)),"")</f>
        <v>0.35904000000000003</v>
      </c>
      <c r="F83" s="39">
        <f>IFERROR(INDEX(_compare_data!$B$2:$L$107,MATCH($B83,_compare_data!$A$2:$A$107,0),MATCH(ctl_solB&amp;" · Seg "&amp;ctl_segB,_compare_data!$B$1:$L$1,0)),"")</f>
        <v>0.35526000000000002</v>
      </c>
      <c r="G83" s="39">
        <f t="shared" si="4"/>
        <v>3.7800000000000056E-3</v>
      </c>
      <c r="H83" s="39">
        <f t="shared" si="5"/>
        <v>0.97403514530753044</v>
      </c>
      <c r="I83" s="29" t="s">
        <v>100</v>
      </c>
      <c r="J83" s="38">
        <f>IFERROR(INDEX(_compare_data!$B$110:$L$215,MATCH($B83,_compare_data!$A$110:$A$215,0),MATCH(ctl_solA&amp;" · Seg "&amp;ctl_segA,_compare_data!$B$109:$L$109,0)),0)</f>
        <v>376</v>
      </c>
      <c r="K83" s="38">
        <f>IFERROR(INDEX(_compare_data!$B$110:$L$215,MATCH($B83,_compare_data!$A$110:$A$215,0),MATCH(ctl_solB&amp;" · Seg "&amp;ctl_segB,_compare_data!$B$109:$L$109,0)),0)</f>
        <v>380</v>
      </c>
    </row>
    <row r="84" spans="2:11" x14ac:dyDescent="0.2">
      <c r="B84" t="s">
        <v>134</v>
      </c>
      <c r="C84" t="s">
        <v>127</v>
      </c>
      <c r="D84" t="s">
        <v>322</v>
      </c>
      <c r="E84" s="39">
        <f>IFERROR(INDEX(_compare_data!$B$2:$L$107,MATCH($B84,_compare_data!$A$2:$A$107,0),MATCH(ctl_solA&amp;" · Seg "&amp;ctl_segA,_compare_data!$B$1:$L$1,0)),"")</f>
        <v>0.86968000000000001</v>
      </c>
      <c r="F84" s="39">
        <f>IFERROR(INDEX(_compare_data!$B$2:$L$107,MATCH($B84,_compare_data!$A$2:$A$107,0),MATCH(ctl_solB&amp;" · Seg "&amp;ctl_segB,_compare_data!$B$1:$L$1,0)),"")</f>
        <v>0.86578999999999995</v>
      </c>
      <c r="G84" s="39">
        <f t="shared" si="4"/>
        <v>3.8900000000000601E-3</v>
      </c>
      <c r="H84" s="39">
        <f t="shared" si="5"/>
        <v>0.95972661504121792</v>
      </c>
      <c r="I84" s="29" t="s">
        <v>100</v>
      </c>
      <c r="J84" s="38">
        <f>IFERROR(INDEX(_compare_data!$B$110:$L$215,MATCH($B84,_compare_data!$A$110:$A$215,0),MATCH(ctl_solA&amp;" · Seg "&amp;ctl_segA,_compare_data!$B$109:$L$109,0)),0)</f>
        <v>376</v>
      </c>
      <c r="K84" s="38">
        <f>IFERROR(INDEX(_compare_data!$B$110:$L$215,MATCH($B84,_compare_data!$A$110:$A$215,0),MATCH(ctl_solB&amp;" · Seg "&amp;ctl_segB,_compare_data!$B$109:$L$109,0)),0)</f>
        <v>380</v>
      </c>
    </row>
    <row r="85" spans="2:11" x14ac:dyDescent="0.2">
      <c r="B85" t="s">
        <v>183</v>
      </c>
      <c r="C85" t="s">
        <v>174</v>
      </c>
      <c r="D85" t="s">
        <v>345</v>
      </c>
      <c r="E85" s="39">
        <f>IFERROR(INDEX(_compare_data!$B$2:$L$107,MATCH($B85,_compare_data!$A$2:$A$107,0),MATCH(ctl_solA&amp;" · Seg "&amp;ctl_segA,_compare_data!$B$1:$L$1,0)),"")</f>
        <v>0.67552999999999996</v>
      </c>
      <c r="F85" s="39">
        <f>IFERROR(INDEX(_compare_data!$B$2:$L$107,MATCH($B85,_compare_data!$A$2:$A$107,0),MATCH(ctl_solB&amp;" · Seg "&amp;ctl_segB,_compare_data!$B$1:$L$1,0)),"")</f>
        <v>0.67105000000000004</v>
      </c>
      <c r="G85" s="39">
        <f t="shared" si="4"/>
        <v>4.4799999999999285E-3</v>
      </c>
      <c r="H85" s="39">
        <f t="shared" si="5"/>
        <v>0.95711860953141192</v>
      </c>
      <c r="I85" s="29" t="s">
        <v>100</v>
      </c>
      <c r="J85" s="38">
        <f>IFERROR(INDEX(_compare_data!$B$110:$L$215,MATCH($B85,_compare_data!$A$110:$A$215,0),MATCH(ctl_solA&amp;" · Seg "&amp;ctl_segA,_compare_data!$B$109:$L$109,0)),0)</f>
        <v>376</v>
      </c>
      <c r="K85" s="38">
        <f>IFERROR(INDEX(_compare_data!$B$110:$L$215,MATCH($B85,_compare_data!$A$110:$A$215,0),MATCH(ctl_solB&amp;" · Seg "&amp;ctl_segB,_compare_data!$B$109:$L$109,0)),0)</f>
        <v>380</v>
      </c>
    </row>
    <row r="86" spans="2:11" x14ac:dyDescent="0.2">
      <c r="B86" t="s">
        <v>132</v>
      </c>
      <c r="C86" t="s">
        <v>127</v>
      </c>
      <c r="D86" t="s">
        <v>321</v>
      </c>
      <c r="E86" s="39">
        <f>IFERROR(INDEX(_compare_data!$B$2:$L$107,MATCH($B86,_compare_data!$A$2:$A$107,0),MATCH(ctl_solA&amp;" · Seg "&amp;ctl_segA,_compare_data!$B$1:$L$1,0)),"")</f>
        <v>0.68084999999999996</v>
      </c>
      <c r="F86" s="39">
        <f>IFERROR(INDEX(_compare_data!$B$2:$L$107,MATCH($B86,_compare_data!$A$2:$A$107,0),MATCH(ctl_solB&amp;" · Seg "&amp;ctl_segB,_compare_data!$B$1:$L$1,0)),"")</f>
        <v>0.67632000000000003</v>
      </c>
      <c r="G86" s="39">
        <f t="shared" si="4"/>
        <v>4.529999999999923E-3</v>
      </c>
      <c r="H86" s="39">
        <f t="shared" si="5"/>
        <v>0.95576345361132375</v>
      </c>
      <c r="I86" s="29" t="s">
        <v>100</v>
      </c>
      <c r="J86" s="38">
        <f>IFERROR(INDEX(_compare_data!$B$110:$L$215,MATCH($B86,_compare_data!$A$110:$A$215,0),MATCH(ctl_solA&amp;" · Seg "&amp;ctl_segA,_compare_data!$B$109:$L$109,0)),0)</f>
        <v>376</v>
      </c>
      <c r="K86" s="38">
        <f>IFERROR(INDEX(_compare_data!$B$110:$L$215,MATCH($B86,_compare_data!$A$110:$A$215,0),MATCH(ctl_solB&amp;" · Seg "&amp;ctl_segB,_compare_data!$B$109:$L$109,0)),0)</f>
        <v>380</v>
      </c>
    </row>
    <row r="87" spans="2:11" x14ac:dyDescent="0.2">
      <c r="B87" t="s">
        <v>185</v>
      </c>
      <c r="C87" t="s">
        <v>174</v>
      </c>
      <c r="D87" t="s">
        <v>346</v>
      </c>
      <c r="E87" s="39">
        <f>IFERROR(INDEX(_compare_data!$B$2:$L$107,MATCH($B87,_compare_data!$A$2:$A$107,0),MATCH(ctl_solA&amp;" · Seg "&amp;ctl_segA,_compare_data!$B$1:$L$1,0)),"")</f>
        <v>0.48404000000000003</v>
      </c>
      <c r="F87" s="39">
        <f>IFERROR(INDEX(_compare_data!$B$2:$L$107,MATCH($B87,_compare_data!$A$2:$A$107,0),MATCH(ctl_solB&amp;" · Seg "&amp;ctl_segB,_compare_data!$B$1:$L$1,0)),"")</f>
        <v>0.47894999999999999</v>
      </c>
      <c r="G87" s="39">
        <f t="shared" si="4"/>
        <v>5.0900000000000389E-3</v>
      </c>
      <c r="H87" s="39">
        <f t="shared" si="5"/>
        <v>0.94637811767618152</v>
      </c>
      <c r="I87" s="29" t="s">
        <v>100</v>
      </c>
      <c r="J87" s="38">
        <f>IFERROR(INDEX(_compare_data!$B$110:$L$215,MATCH($B87,_compare_data!$A$110:$A$215,0),MATCH(ctl_solA&amp;" · Seg "&amp;ctl_segA,_compare_data!$B$109:$L$109,0)),0)</f>
        <v>376</v>
      </c>
      <c r="K87" s="38">
        <f>IFERROR(INDEX(_compare_data!$B$110:$L$215,MATCH($B87,_compare_data!$A$110:$A$215,0),MATCH(ctl_solB&amp;" · Seg "&amp;ctl_segB,_compare_data!$B$109:$L$109,0)),0)</f>
        <v>380</v>
      </c>
    </row>
    <row r="88" spans="2:11" x14ac:dyDescent="0.2">
      <c r="B88" t="s">
        <v>52</v>
      </c>
      <c r="C88" t="s">
        <v>47</v>
      </c>
      <c r="D88" t="s">
        <v>284</v>
      </c>
      <c r="E88" s="39">
        <f>IFERROR(INDEX(_compare_data!$B$2:$L$107,MATCH($B88,_compare_data!$A$2:$A$107,0),MATCH(ctl_solA&amp;" · Seg "&amp;ctl_segA,_compare_data!$B$1:$L$1,0)),"")</f>
        <v>0.51861999999999997</v>
      </c>
      <c r="F88" s="39">
        <f>IFERROR(INDEX(_compare_data!$B$2:$L$107,MATCH($B88,_compare_data!$A$2:$A$107,0),MATCH(ctl_solB&amp;" · Seg "&amp;ctl_segB,_compare_data!$B$1:$L$1,0)),"")</f>
        <v>0.51315999999999995</v>
      </c>
      <c r="G88" s="39">
        <f t="shared" si="4"/>
        <v>5.4600000000000204E-3</v>
      </c>
      <c r="H88" s="39">
        <f t="shared" si="5"/>
        <v>0.93828799969650234</v>
      </c>
      <c r="I88" s="29" t="s">
        <v>25</v>
      </c>
      <c r="J88" s="38">
        <f>IFERROR(INDEX(_compare_data!$B$110:$L$215,MATCH($B88,_compare_data!$A$110:$A$215,0),MATCH(ctl_solA&amp;" · Seg "&amp;ctl_segA,_compare_data!$B$109:$L$109,0)),0)</f>
        <v>376</v>
      </c>
      <c r="K88" s="38">
        <f>IFERROR(INDEX(_compare_data!$B$110:$L$215,MATCH($B88,_compare_data!$A$110:$A$215,0),MATCH(ctl_solB&amp;" · Seg "&amp;ctl_segB,_compare_data!$B$109:$L$109,0)),0)</f>
        <v>380</v>
      </c>
    </row>
    <row r="89" spans="2:11" x14ac:dyDescent="0.2">
      <c r="B89" t="s">
        <v>201</v>
      </c>
      <c r="C89" t="s">
        <v>200</v>
      </c>
      <c r="D89" t="s">
        <v>353</v>
      </c>
      <c r="E89" s="39">
        <f>IFERROR(INDEX(_compare_data!$B$2:$L$107,MATCH($B89,_compare_data!$A$2:$A$107,0),MATCH(ctl_solA&amp;" · Seg "&amp;ctl_segA,_compare_data!$B$1:$L$1,0)),"")</f>
        <v>0.81915000000000004</v>
      </c>
      <c r="F89" s="39">
        <f>IFERROR(INDEX(_compare_data!$B$2:$L$107,MATCH($B89,_compare_data!$A$2:$A$107,0),MATCH(ctl_solB&amp;" · Seg "&amp;ctl_segB,_compare_data!$B$1:$L$1,0)),"")</f>
        <v>0.81315999999999999</v>
      </c>
      <c r="G89" s="39">
        <f t="shared" si="4"/>
        <v>5.9900000000000508E-3</v>
      </c>
      <c r="H89" s="39">
        <f t="shared" si="5"/>
        <v>0.90551983381293466</v>
      </c>
      <c r="I89" s="29" t="s">
        <v>100</v>
      </c>
      <c r="J89" s="38">
        <f>IFERROR(INDEX(_compare_data!$B$110:$L$215,MATCH($B89,_compare_data!$A$110:$A$215,0),MATCH(ctl_solA&amp;" · Seg "&amp;ctl_segA,_compare_data!$B$109:$L$109,0)),0)</f>
        <v>376</v>
      </c>
      <c r="K89" s="38">
        <f>IFERROR(INDEX(_compare_data!$B$110:$L$215,MATCH($B89,_compare_data!$A$110:$A$215,0),MATCH(ctl_solB&amp;" · Seg "&amp;ctl_segB,_compare_data!$B$109:$L$109,0)),0)</f>
        <v>380</v>
      </c>
    </row>
    <row r="90" spans="2:11" x14ac:dyDescent="0.2">
      <c r="B90" t="s">
        <v>83</v>
      </c>
      <c r="C90" t="s">
        <v>68</v>
      </c>
      <c r="D90" t="s">
        <v>299</v>
      </c>
      <c r="E90" s="39">
        <f>IFERROR(INDEX(_compare_data!$B$2:$L$107,MATCH($B90,_compare_data!$A$2:$A$107,0),MATCH(ctl_solA&amp;" · Seg "&amp;ctl_segA,_compare_data!$B$1:$L$1,0)),"")</f>
        <v>0.85106000000000004</v>
      </c>
      <c r="F90" s="39">
        <f>IFERROR(INDEX(_compare_data!$B$2:$L$107,MATCH($B90,_compare_data!$A$2:$A$107,0),MATCH(ctl_solB&amp;" · Seg "&amp;ctl_segB,_compare_data!$B$1:$L$1,0)),"")</f>
        <v>0.84474000000000005</v>
      </c>
      <c r="G90" s="39">
        <f t="shared" si="4"/>
        <v>6.3199999999999923E-3</v>
      </c>
      <c r="H90" s="39">
        <f t="shared" si="5"/>
        <v>0.88814190222778377</v>
      </c>
      <c r="I90" s="29" t="s">
        <v>25</v>
      </c>
      <c r="J90" s="38">
        <f>IFERROR(INDEX(_compare_data!$B$110:$L$215,MATCH($B90,_compare_data!$A$110:$A$215,0),MATCH(ctl_solA&amp;" · Seg "&amp;ctl_segA,_compare_data!$B$109:$L$109,0)),0)</f>
        <v>376</v>
      </c>
      <c r="K90" s="38">
        <f>IFERROR(INDEX(_compare_data!$B$110:$L$215,MATCH($B90,_compare_data!$A$110:$A$215,0),MATCH(ctl_solB&amp;" · Seg "&amp;ctl_segB,_compare_data!$B$109:$L$109,0)),0)</f>
        <v>380</v>
      </c>
    </row>
    <row r="91" spans="2:11" x14ac:dyDescent="0.2">
      <c r="B91" t="s">
        <v>117</v>
      </c>
      <c r="C91" t="s">
        <v>110</v>
      </c>
      <c r="D91" t="s">
        <v>314</v>
      </c>
      <c r="E91" s="39">
        <f>IFERROR(INDEX(_compare_data!$B$2:$L$107,MATCH($B91,_compare_data!$A$2:$A$107,0),MATCH(ctl_solA&amp;" · Seg "&amp;ctl_segA,_compare_data!$B$1:$L$1,0)),"")</f>
        <v>0.36170000000000002</v>
      </c>
      <c r="F91" s="39">
        <f>IFERROR(INDEX(_compare_data!$B$2:$L$107,MATCH($B91,_compare_data!$A$2:$A$107,0),MATCH(ctl_solB&amp;" · Seg "&amp;ctl_segB,_compare_data!$B$1:$L$1,0)),"")</f>
        <v>0.35526000000000002</v>
      </c>
      <c r="G91" s="39">
        <f t="shared" si="4"/>
        <v>6.4400000000000013E-3</v>
      </c>
      <c r="H91" s="39">
        <f t="shared" si="5"/>
        <v>0.91337926529095415</v>
      </c>
      <c r="I91" s="29" t="s">
        <v>100</v>
      </c>
      <c r="J91" s="38">
        <f>IFERROR(INDEX(_compare_data!$B$110:$L$215,MATCH($B91,_compare_data!$A$110:$A$215,0),MATCH(ctl_solA&amp;" · Seg "&amp;ctl_segA,_compare_data!$B$109:$L$109,0)),0)</f>
        <v>376</v>
      </c>
      <c r="K91" s="38">
        <f>IFERROR(INDEX(_compare_data!$B$110:$L$215,MATCH($B91,_compare_data!$A$110:$A$215,0),MATCH(ctl_solB&amp;" · Seg "&amp;ctl_segB,_compare_data!$B$109:$L$109,0)),0)</f>
        <v>380</v>
      </c>
    </row>
    <row r="92" spans="2:11" x14ac:dyDescent="0.2">
      <c r="B92" t="s">
        <v>48</v>
      </c>
      <c r="C92" t="s">
        <v>47</v>
      </c>
      <c r="D92" t="s">
        <v>282</v>
      </c>
      <c r="E92" s="39">
        <f>IFERROR(INDEX(_compare_data!$B$2:$L$107,MATCH($B92,_compare_data!$A$2:$A$107,0),MATCH(ctl_solA&amp;" · Seg "&amp;ctl_segA,_compare_data!$B$1:$L$1,0)),"")</f>
        <v>0.88563999999999998</v>
      </c>
      <c r="F92" s="39">
        <f>IFERROR(INDEX(_compare_data!$B$2:$L$107,MATCH($B92,_compare_data!$A$2:$A$107,0),MATCH(ctl_solB&amp;" · Seg "&amp;ctl_segB,_compare_data!$B$1:$L$1,0)),"")</f>
        <v>0.87895000000000001</v>
      </c>
      <c r="G92" s="39">
        <f t="shared" si="4"/>
        <v>6.6899999999999737E-3</v>
      </c>
      <c r="H92" s="39">
        <f t="shared" si="5"/>
        <v>0.86302582923155491</v>
      </c>
      <c r="I92" s="29" t="s">
        <v>25</v>
      </c>
      <c r="J92" s="38">
        <f>IFERROR(INDEX(_compare_data!$B$110:$L$215,MATCH($B92,_compare_data!$A$110:$A$215,0),MATCH(ctl_solA&amp;" · Seg "&amp;ctl_segA,_compare_data!$B$109:$L$109,0)),0)</f>
        <v>376</v>
      </c>
      <c r="K92" s="38">
        <f>IFERROR(INDEX(_compare_data!$B$110:$L$215,MATCH($B92,_compare_data!$A$110:$A$215,0),MATCH(ctl_solB&amp;" · Seg "&amp;ctl_segB,_compare_data!$B$109:$L$109,0)),0)</f>
        <v>380</v>
      </c>
    </row>
    <row r="93" spans="2:11" x14ac:dyDescent="0.2">
      <c r="B93" t="s">
        <v>149</v>
      </c>
      <c r="C93" t="s">
        <v>144</v>
      </c>
      <c r="D93" t="s">
        <v>329</v>
      </c>
      <c r="E93" s="39">
        <f>IFERROR(INDEX(_compare_data!$B$2:$L$107,MATCH($B93,_compare_data!$A$2:$A$107,0),MATCH(ctl_solA&amp;" · Seg "&amp;ctl_segA,_compare_data!$B$1:$L$1,0)),"")</f>
        <v>0.42553000000000002</v>
      </c>
      <c r="F93" s="39">
        <f>IFERROR(INDEX(_compare_data!$B$2:$L$107,MATCH($B93,_compare_data!$A$2:$A$107,0),MATCH(ctl_solB&amp;" · Seg "&amp;ctl_segB,_compare_data!$B$1:$L$1,0)),"")</f>
        <v>0.41842000000000001</v>
      </c>
      <c r="G93" s="39">
        <f t="shared" si="4"/>
        <v>7.1100000000000052E-3</v>
      </c>
      <c r="H93" s="39">
        <f t="shared" si="5"/>
        <v>0.90109927233790443</v>
      </c>
      <c r="I93" s="29" t="s">
        <v>100</v>
      </c>
      <c r="J93" s="38">
        <f>IFERROR(INDEX(_compare_data!$B$110:$L$215,MATCH($B93,_compare_data!$A$110:$A$215,0),MATCH(ctl_solA&amp;" · Seg "&amp;ctl_segA,_compare_data!$B$109:$L$109,0)),0)</f>
        <v>376</v>
      </c>
      <c r="K93" s="38">
        <f>IFERROR(INDEX(_compare_data!$B$110:$L$215,MATCH($B93,_compare_data!$A$110:$A$215,0),MATCH(ctl_solB&amp;" · Seg "&amp;ctl_segB,_compare_data!$B$109:$L$109,0)),0)</f>
        <v>380</v>
      </c>
    </row>
    <row r="94" spans="2:11" x14ac:dyDescent="0.2">
      <c r="B94" t="s">
        <v>23</v>
      </c>
      <c r="C94" t="s">
        <v>0</v>
      </c>
      <c r="D94" t="s">
        <v>271</v>
      </c>
      <c r="E94" s="39">
        <f>IFERROR(INDEX(_compare_data!$B$2:$L$107,MATCH($B94,_compare_data!$A$2:$A$107,0),MATCH(ctl_solA&amp;" · Seg "&amp;ctl_segA,_compare_data!$B$1:$L$1,0)),"")</f>
        <v>0.68084999999999996</v>
      </c>
      <c r="F94" s="39">
        <f>IFERROR(INDEX(_compare_data!$B$2:$L$107,MATCH($B94,_compare_data!$A$2:$A$107,0),MATCH(ctl_solB&amp;" · Seg "&amp;ctl_segB,_compare_data!$B$1:$L$1,0)),"")</f>
        <v>0.67367999999999995</v>
      </c>
      <c r="G94" s="39">
        <f t="shared" si="4"/>
        <v>7.1700000000000097E-3</v>
      </c>
      <c r="H94" s="39">
        <f t="shared" si="5"/>
        <v>0.89416252475061031</v>
      </c>
      <c r="I94" s="29" t="s">
        <v>25</v>
      </c>
      <c r="J94" s="38">
        <f>IFERROR(INDEX(_compare_data!$B$110:$L$215,MATCH($B94,_compare_data!$A$110:$A$215,0),MATCH(ctl_solA&amp;" · Seg "&amp;ctl_segA,_compare_data!$B$109:$L$109,0)),0)</f>
        <v>376</v>
      </c>
      <c r="K94" s="38">
        <f>IFERROR(INDEX(_compare_data!$B$110:$L$215,MATCH($B94,_compare_data!$A$110:$A$215,0),MATCH(ctl_solB&amp;" · Seg "&amp;ctl_segB,_compare_data!$B$109:$L$109,0)),0)</f>
        <v>380</v>
      </c>
    </row>
    <row r="95" spans="2:11" x14ac:dyDescent="0.2">
      <c r="B95" t="s">
        <v>179</v>
      </c>
      <c r="C95" t="s">
        <v>174</v>
      </c>
      <c r="D95" t="s">
        <v>343</v>
      </c>
      <c r="E95" s="39">
        <f>IFERROR(INDEX(_compare_data!$B$2:$L$107,MATCH($B95,_compare_data!$A$2:$A$107,0),MATCH(ctl_solA&amp;" · Seg "&amp;ctl_segA,_compare_data!$B$1:$L$1,0)),"")</f>
        <v>0.51063999999999998</v>
      </c>
      <c r="F95" s="39">
        <f>IFERROR(INDEX(_compare_data!$B$2:$L$107,MATCH($B95,_compare_data!$A$2:$A$107,0),MATCH(ctl_solB&amp;" · Seg "&amp;ctl_segB,_compare_data!$B$1:$L$1,0)),"")</f>
        <v>0.50263000000000002</v>
      </c>
      <c r="G95" s="39">
        <f t="shared" si="4"/>
        <v>8.0099999999999616E-3</v>
      </c>
      <c r="H95" s="39">
        <f t="shared" si="5"/>
        <v>0.88273099034665348</v>
      </c>
      <c r="I95" s="29" t="s">
        <v>100</v>
      </c>
      <c r="J95" s="38">
        <f>IFERROR(INDEX(_compare_data!$B$110:$L$215,MATCH($B95,_compare_data!$A$110:$A$215,0),MATCH(ctl_solA&amp;" · Seg "&amp;ctl_segA,_compare_data!$B$109:$L$109,0)),0)</f>
        <v>376</v>
      </c>
      <c r="K95" s="38">
        <f>IFERROR(INDEX(_compare_data!$B$110:$L$215,MATCH($B95,_compare_data!$A$110:$A$215,0),MATCH(ctl_solB&amp;" · Seg "&amp;ctl_segB,_compare_data!$B$109:$L$109,0)),0)</f>
        <v>380</v>
      </c>
    </row>
    <row r="96" spans="2:11" x14ac:dyDescent="0.2">
      <c r="B96" t="s">
        <v>130</v>
      </c>
      <c r="C96" t="s">
        <v>127</v>
      </c>
      <c r="D96" t="s">
        <v>320</v>
      </c>
      <c r="E96" s="39">
        <f>IFERROR(INDEX(_compare_data!$B$2:$L$107,MATCH($B96,_compare_data!$A$2:$A$107,0),MATCH(ctl_solA&amp;" · Seg "&amp;ctl_segA,_compare_data!$B$1:$L$1,0)),"")</f>
        <v>0.81116999999999995</v>
      </c>
      <c r="F96" s="39">
        <f>IFERROR(INDEX(_compare_data!$B$2:$L$107,MATCH($B96,_compare_data!$A$2:$A$107,0),MATCH(ctl_solB&amp;" · Seg "&amp;ctl_segB,_compare_data!$B$1:$L$1,0)),"")</f>
        <v>0.80262999999999995</v>
      </c>
      <c r="G96" s="39">
        <f t="shared" si="4"/>
        <v>8.539999999999992E-3</v>
      </c>
      <c r="H96" s="39">
        <f t="shared" si="5"/>
        <v>0.83735366992087878</v>
      </c>
      <c r="I96" s="29" t="s">
        <v>100</v>
      </c>
      <c r="J96" s="38">
        <f>IFERROR(INDEX(_compare_data!$B$110:$L$215,MATCH($B96,_compare_data!$A$110:$A$215,0),MATCH(ctl_solA&amp;" · Seg "&amp;ctl_segA,_compare_data!$B$109:$L$109,0)),0)</f>
        <v>376</v>
      </c>
      <c r="K96" s="38">
        <f>IFERROR(INDEX(_compare_data!$B$110:$L$215,MATCH($B96,_compare_data!$A$110:$A$215,0),MATCH(ctl_solB&amp;" · Seg "&amp;ctl_segB,_compare_data!$B$109:$L$109,0)),0)</f>
        <v>380</v>
      </c>
    </row>
    <row r="97" spans="2:11" x14ac:dyDescent="0.2">
      <c r="B97" t="s">
        <v>19</v>
      </c>
      <c r="C97" t="s">
        <v>0</v>
      </c>
      <c r="D97" t="s">
        <v>269</v>
      </c>
      <c r="E97" s="39">
        <f>IFERROR(INDEX(_compare_data!$B$2:$L$107,MATCH($B97,_compare_data!$A$2:$A$107,0),MATCH(ctl_solA&amp;" · Seg "&amp;ctl_segA,_compare_data!$B$1:$L$1,0)),"")</f>
        <v>0.86702000000000001</v>
      </c>
      <c r="F97" s="39">
        <f>IFERROR(INDEX(_compare_data!$B$2:$L$107,MATCH($B97,_compare_data!$A$2:$A$107,0),MATCH(ctl_solB&amp;" · Seg "&amp;ctl_segB,_compare_data!$B$1:$L$1,0)),"")</f>
        <v>0.85789000000000004</v>
      </c>
      <c r="G97" s="39">
        <f t="shared" si="4"/>
        <v>9.1299999999999715E-3</v>
      </c>
      <c r="H97" s="39">
        <f t="shared" si="5"/>
        <v>0.79578531151311904</v>
      </c>
      <c r="I97" s="29" t="s">
        <v>25</v>
      </c>
      <c r="J97" s="38">
        <f>IFERROR(INDEX(_compare_data!$B$110:$L$215,MATCH($B97,_compare_data!$A$110:$A$215,0),MATCH(ctl_solA&amp;" · Seg "&amp;ctl_segA,_compare_data!$B$109:$L$109,0)),0)</f>
        <v>376</v>
      </c>
      <c r="K97" s="38">
        <f>IFERROR(INDEX(_compare_data!$B$110:$L$215,MATCH($B97,_compare_data!$A$110:$A$215,0),MATCH(ctl_solB&amp;" · Seg "&amp;ctl_segB,_compare_data!$B$109:$L$109,0)),0)</f>
        <v>380</v>
      </c>
    </row>
    <row r="98" spans="2:11" x14ac:dyDescent="0.2">
      <c r="B98" t="s">
        <v>216</v>
      </c>
      <c r="C98" t="s">
        <v>213</v>
      </c>
      <c r="D98" t="s">
        <v>360</v>
      </c>
      <c r="E98" s="39">
        <f>IFERROR(INDEX(_compare_data!$B$2:$L$107,MATCH($B98,_compare_data!$A$2:$A$107,0),MATCH(ctl_solA&amp;" · Seg "&amp;ctl_segA,_compare_data!$B$1:$L$1,0)),"")</f>
        <v>0.45745000000000002</v>
      </c>
      <c r="F98" s="39">
        <f>IFERROR(INDEX(_compare_data!$B$2:$L$107,MATCH($B98,_compare_data!$A$2:$A$107,0),MATCH(ctl_solB&amp;" · Seg "&amp;ctl_segB,_compare_data!$B$1:$L$1,0)),"")</f>
        <v>0.44736999999999999</v>
      </c>
      <c r="G98" s="39">
        <f t="shared" si="4"/>
        <v>1.0080000000000033E-2</v>
      </c>
      <c r="H98" s="39">
        <f t="shared" si="5"/>
        <v>0.83730393700653916</v>
      </c>
      <c r="I98" s="29" t="s">
        <v>100</v>
      </c>
      <c r="J98" s="38">
        <f>IFERROR(INDEX(_compare_data!$B$110:$L$215,MATCH($B98,_compare_data!$A$110:$A$215,0),MATCH(ctl_solA&amp;" · Seg "&amp;ctl_segA,_compare_data!$B$109:$L$109,0)),0)</f>
        <v>376</v>
      </c>
      <c r="K98" s="38">
        <f>IFERROR(INDEX(_compare_data!$B$110:$L$215,MATCH($B98,_compare_data!$A$110:$A$215,0),MATCH(ctl_solB&amp;" · Seg "&amp;ctl_segB,_compare_data!$B$109:$L$109,0)),0)</f>
        <v>380</v>
      </c>
    </row>
    <row r="99" spans="2:11" x14ac:dyDescent="0.2">
      <c r="B99" t="s">
        <v>177</v>
      </c>
      <c r="C99" t="s">
        <v>174</v>
      </c>
      <c r="D99" t="s">
        <v>342</v>
      </c>
      <c r="E99" s="39">
        <f>IFERROR(INDEX(_compare_data!$B$2:$L$107,MATCH($B99,_compare_data!$A$2:$A$107,0),MATCH(ctl_solA&amp;" · Seg "&amp;ctl_segA,_compare_data!$B$1:$L$1,0)),"")</f>
        <v>0.51063999999999998</v>
      </c>
      <c r="F99" s="39">
        <f>IFERROR(INDEX(_compare_data!$B$2:$L$107,MATCH($B99,_compare_data!$A$2:$A$107,0),MATCH(ctl_solB&amp;" · Seg "&amp;ctl_segB,_compare_data!$B$1:$L$1,0)),"")</f>
        <v>0.5</v>
      </c>
      <c r="G99" s="39">
        <f t="shared" si="4"/>
        <v>1.0639999999999983E-2</v>
      </c>
      <c r="H99" s="39">
        <f t="shared" si="5"/>
        <v>0.82601170551921743</v>
      </c>
      <c r="I99" s="29" t="s">
        <v>100</v>
      </c>
      <c r="J99" s="38">
        <f>IFERROR(INDEX(_compare_data!$B$110:$L$215,MATCH($B99,_compare_data!$A$110:$A$215,0),MATCH(ctl_solA&amp;" · Seg "&amp;ctl_segA,_compare_data!$B$109:$L$109,0)),0)</f>
        <v>376</v>
      </c>
      <c r="K99" s="38">
        <f>IFERROR(INDEX(_compare_data!$B$110:$L$215,MATCH($B99,_compare_data!$A$110:$A$215,0),MATCH(ctl_solB&amp;" · Seg "&amp;ctl_segB,_compare_data!$B$109:$L$109,0)),0)</f>
        <v>380</v>
      </c>
    </row>
    <row r="100" spans="2:11" x14ac:dyDescent="0.2">
      <c r="B100" t="s">
        <v>115</v>
      </c>
      <c r="C100" t="s">
        <v>110</v>
      </c>
      <c r="D100" t="s">
        <v>313</v>
      </c>
      <c r="E100" s="39">
        <f>IFERROR(INDEX(_compare_data!$B$2:$L$107,MATCH($B100,_compare_data!$A$2:$A$107,0),MATCH(ctl_solA&amp;" · Seg "&amp;ctl_segA,_compare_data!$B$1:$L$1,0)),"")</f>
        <v>0.33245000000000002</v>
      </c>
      <c r="F100" s="39">
        <f>IFERROR(INDEX(_compare_data!$B$2:$L$107,MATCH($B100,_compare_data!$A$2:$A$107,0),MATCH(ctl_solB&amp;" · Seg "&amp;ctl_segB,_compare_data!$B$1:$L$1,0)),"")</f>
        <v>0.32105</v>
      </c>
      <c r="G100" s="39">
        <f t="shared" si="4"/>
        <v>1.1400000000000021E-2</v>
      </c>
      <c r="H100" s="39">
        <f t="shared" si="5"/>
        <v>0.79748299062026784</v>
      </c>
      <c r="I100" s="29" t="s">
        <v>100</v>
      </c>
      <c r="J100" s="38">
        <f>IFERROR(INDEX(_compare_data!$B$110:$L$215,MATCH($B100,_compare_data!$A$110:$A$215,0),MATCH(ctl_solA&amp;" · Seg "&amp;ctl_segA,_compare_data!$B$109:$L$109,0)),0)</f>
        <v>376</v>
      </c>
      <c r="K100" s="38">
        <f>IFERROR(INDEX(_compare_data!$B$110:$L$215,MATCH($B100,_compare_data!$A$110:$A$215,0),MATCH(ctl_solB&amp;" · Seg "&amp;ctl_segB,_compare_data!$B$109:$L$109,0)),0)</f>
        <v>380</v>
      </c>
    </row>
    <row r="101" spans="2:11" x14ac:dyDescent="0.2">
      <c r="B101" t="s">
        <v>192</v>
      </c>
      <c r="C101" t="s">
        <v>187</v>
      </c>
      <c r="D101" t="s">
        <v>349</v>
      </c>
      <c r="E101" s="39">
        <f>IFERROR(INDEX(_compare_data!$B$2:$L$107,MATCH($B101,_compare_data!$A$2:$A$107,0),MATCH(ctl_solA&amp;" · Seg "&amp;ctl_segA,_compare_data!$B$1:$L$1,0)),"")</f>
        <v>0.83245000000000002</v>
      </c>
      <c r="F101" s="39">
        <f>IFERROR(INDEX(_compare_data!$B$2:$L$107,MATCH($B101,_compare_data!$A$2:$A$107,0),MATCH(ctl_solB&amp;" · Seg "&amp;ctl_segB,_compare_data!$B$1:$L$1,0)),"")</f>
        <v>0.82104999999999995</v>
      </c>
      <c r="G101" s="39">
        <f t="shared" si="4"/>
        <v>1.1400000000000077E-2</v>
      </c>
      <c r="H101" s="39">
        <f t="shared" si="5"/>
        <v>0.75050068503740386</v>
      </c>
      <c r="I101" s="29" t="s">
        <v>100</v>
      </c>
      <c r="J101" s="38">
        <f>IFERROR(INDEX(_compare_data!$B$110:$L$215,MATCH($B101,_compare_data!$A$110:$A$215,0),MATCH(ctl_solA&amp;" · Seg "&amp;ctl_segA,_compare_data!$B$109:$L$109,0)),0)</f>
        <v>376</v>
      </c>
      <c r="K101" s="38">
        <f>IFERROR(INDEX(_compare_data!$B$110:$L$215,MATCH($B101,_compare_data!$A$110:$A$215,0),MATCH(ctl_solB&amp;" · Seg "&amp;ctl_segB,_compare_data!$B$109:$L$109,0)),0)</f>
        <v>380</v>
      </c>
    </row>
    <row r="102" spans="2:11" x14ac:dyDescent="0.2">
      <c r="B102" t="s">
        <v>119</v>
      </c>
      <c r="C102" t="s">
        <v>110</v>
      </c>
      <c r="D102" t="s">
        <v>315</v>
      </c>
      <c r="E102" s="39">
        <f>IFERROR(INDEX(_compare_data!$B$2:$L$107,MATCH($B102,_compare_data!$A$2:$A$107,0),MATCH(ctl_solA&amp;" · Seg "&amp;ctl_segA,_compare_data!$B$1:$L$1,0)),"")</f>
        <v>0.58777000000000001</v>
      </c>
      <c r="F102" s="39">
        <f>IFERROR(INDEX(_compare_data!$B$2:$L$107,MATCH($B102,_compare_data!$A$2:$A$107,0),MATCH(ctl_solB&amp;" · Seg "&amp;ctl_segB,_compare_data!$B$1:$L$1,0)),"")</f>
        <v>0.57632000000000005</v>
      </c>
      <c r="G102" s="39">
        <f t="shared" si="4"/>
        <v>1.144999999999996E-2</v>
      </c>
      <c r="H102" s="39">
        <f t="shared" si="5"/>
        <v>0.80614511084145957</v>
      </c>
      <c r="I102" s="29" t="s">
        <v>100</v>
      </c>
      <c r="J102" s="38">
        <f>IFERROR(INDEX(_compare_data!$B$110:$L$215,MATCH($B102,_compare_data!$A$110:$A$215,0),MATCH(ctl_solA&amp;" · Seg "&amp;ctl_segA,_compare_data!$B$109:$L$109,0)),0)</f>
        <v>376</v>
      </c>
      <c r="K102" s="38">
        <f>IFERROR(INDEX(_compare_data!$B$110:$L$215,MATCH($B102,_compare_data!$A$110:$A$215,0),MATCH(ctl_solB&amp;" · Seg "&amp;ctl_segB,_compare_data!$B$109:$L$109,0)),0)</f>
        <v>380</v>
      </c>
    </row>
    <row r="103" spans="2:11" x14ac:dyDescent="0.2">
      <c r="B103" t="s">
        <v>224</v>
      </c>
      <c r="C103" t="s">
        <v>213</v>
      </c>
      <c r="D103" t="s">
        <v>364</v>
      </c>
      <c r="E103" s="39">
        <f>IFERROR(INDEX(_compare_data!$B$2:$L$107,MATCH($B103,_compare_data!$A$2:$A$107,0),MATCH(ctl_solA&amp;" · Seg "&amp;ctl_segA,_compare_data!$B$1:$L$1,0)),"")</f>
        <v>0.90159999999999996</v>
      </c>
      <c r="F103" s="39">
        <f>IFERROR(INDEX(_compare_data!$B$2:$L$107,MATCH($B103,_compare_data!$A$2:$A$107,0),MATCH(ctl_solB&amp;" · Seg "&amp;ctl_segB,_compare_data!$B$1:$L$1,0)),"")</f>
        <v>0.88946999999999998</v>
      </c>
      <c r="G103" s="39">
        <f t="shared" si="4"/>
        <v>1.2129999999999974E-2</v>
      </c>
      <c r="H103" s="39">
        <f t="shared" si="5"/>
        <v>0.66993586980960984</v>
      </c>
      <c r="I103" s="29" t="s">
        <v>100</v>
      </c>
      <c r="J103" s="38">
        <f>IFERROR(INDEX(_compare_data!$B$110:$L$215,MATCH($B103,_compare_data!$A$110:$A$215,0),MATCH(ctl_solA&amp;" · Seg "&amp;ctl_segA,_compare_data!$B$109:$L$109,0)),0)</f>
        <v>376</v>
      </c>
      <c r="K103" s="38">
        <f>IFERROR(INDEX(_compare_data!$B$110:$L$215,MATCH($B103,_compare_data!$A$110:$A$215,0),MATCH(ctl_solB&amp;" · Seg "&amp;ctl_segB,_compare_data!$B$109:$L$109,0)),0)</f>
        <v>380</v>
      </c>
    </row>
    <row r="104" spans="2:11" x14ac:dyDescent="0.2">
      <c r="B104" t="s">
        <v>37</v>
      </c>
      <c r="C104" t="s">
        <v>26</v>
      </c>
      <c r="D104" t="s">
        <v>277</v>
      </c>
      <c r="E104" s="39">
        <f>IFERROR(INDEX(_compare_data!$B$2:$L$107,MATCH($B104,_compare_data!$A$2:$A$107,0),MATCH(ctl_solA&amp;" · Seg "&amp;ctl_segA,_compare_data!$B$1:$L$1,0)),"")</f>
        <v>0.67818999999999996</v>
      </c>
      <c r="F104" s="39">
        <f>IFERROR(INDEX(_compare_data!$B$2:$L$107,MATCH($B104,_compare_data!$A$2:$A$107,0),MATCH(ctl_solB&amp;" · Seg "&amp;ctl_segB,_compare_data!$B$1:$L$1,0)),"")</f>
        <v>0.66578999999999999</v>
      </c>
      <c r="G104" s="39">
        <f t="shared" si="4"/>
        <v>1.2399999999999967E-2</v>
      </c>
      <c r="H104" s="39">
        <f t="shared" si="5"/>
        <v>0.77516830513288526</v>
      </c>
      <c r="I104" s="29" t="s">
        <v>25</v>
      </c>
      <c r="J104" s="38">
        <f>IFERROR(INDEX(_compare_data!$B$110:$L$215,MATCH($B104,_compare_data!$A$110:$A$215,0),MATCH(ctl_solA&amp;" · Seg "&amp;ctl_segA,_compare_data!$B$109:$L$109,0)),0)</f>
        <v>376</v>
      </c>
      <c r="K104" s="38">
        <f>IFERROR(INDEX(_compare_data!$B$110:$L$215,MATCH($B104,_compare_data!$A$110:$A$215,0),MATCH(ctl_solB&amp;" · Seg "&amp;ctl_segB,_compare_data!$B$109:$L$109,0)),0)</f>
        <v>380</v>
      </c>
    </row>
    <row r="105" spans="2:11" x14ac:dyDescent="0.2">
      <c r="B105" t="s">
        <v>15</v>
      </c>
      <c r="C105" t="s">
        <v>0</v>
      </c>
      <c r="D105" t="s">
        <v>267</v>
      </c>
      <c r="E105" s="39">
        <f>IFERROR(INDEX(_compare_data!$B$2:$L$107,MATCH($B105,_compare_data!$A$2:$A$107,0),MATCH(ctl_solA&amp;" · Seg "&amp;ctl_segA,_compare_data!$B$1:$L$1,0)),"")</f>
        <v>0.69149000000000005</v>
      </c>
      <c r="F105" s="39">
        <f>IFERROR(INDEX(_compare_data!$B$2:$L$107,MATCH($B105,_compare_data!$A$2:$A$107,0),MATCH(ctl_solB&amp;" · Seg "&amp;ctl_segB,_compare_data!$B$1:$L$1,0)),"")</f>
        <v>0.67895000000000005</v>
      </c>
      <c r="G105" s="39">
        <f t="shared" si="4"/>
        <v>1.2539999999999996E-2</v>
      </c>
      <c r="H105" s="39">
        <f t="shared" si="5"/>
        <v>0.76961663866602759</v>
      </c>
      <c r="I105" s="29" t="s">
        <v>25</v>
      </c>
      <c r="J105" s="38">
        <f>IFERROR(INDEX(_compare_data!$B$110:$L$215,MATCH($B105,_compare_data!$A$110:$A$215,0),MATCH(ctl_solA&amp;" · Seg "&amp;ctl_segA,_compare_data!$B$109:$L$109,0)),0)</f>
        <v>376</v>
      </c>
      <c r="K105" s="38">
        <f>IFERROR(INDEX(_compare_data!$B$110:$L$215,MATCH($B105,_compare_data!$A$110:$A$215,0),MATCH(ctl_solB&amp;" · Seg "&amp;ctl_segB,_compare_data!$B$109:$L$109,0)),0)</f>
        <v>380</v>
      </c>
    </row>
    <row r="106" spans="2:11" x14ac:dyDescent="0.2">
      <c r="B106" t="s">
        <v>11</v>
      </c>
      <c r="C106" t="s">
        <v>0</v>
      </c>
      <c r="D106" t="s">
        <v>265</v>
      </c>
      <c r="E106" s="39">
        <f>IFERROR(INDEX(_compare_data!$B$2:$L$107,MATCH($B106,_compare_data!$A$2:$A$107,0),MATCH(ctl_solA&amp;" · Seg "&amp;ctl_segA,_compare_data!$B$1:$L$1,0)),"")</f>
        <v>0.52127999999999997</v>
      </c>
      <c r="F106" s="39">
        <f>IFERROR(INDEX(_compare_data!$B$2:$L$107,MATCH($B106,_compare_data!$A$2:$A$107,0),MATCH(ctl_solB&amp;" · Seg "&amp;ctl_segB,_compare_data!$B$1:$L$1,0)),"")</f>
        <v>0.50788999999999995</v>
      </c>
      <c r="G106" s="39">
        <f t="shared" si="4"/>
        <v>1.3390000000000013E-2</v>
      </c>
      <c r="H106" s="39">
        <f t="shared" si="5"/>
        <v>0.7675784852105707</v>
      </c>
      <c r="I106" s="29" t="s">
        <v>25</v>
      </c>
      <c r="J106" s="38">
        <f>IFERROR(INDEX(_compare_data!$B$110:$L$215,MATCH($B106,_compare_data!$A$110:$A$215,0),MATCH(ctl_solA&amp;" · Seg "&amp;ctl_segA,_compare_data!$B$109:$L$109,0)),0)</f>
        <v>376</v>
      </c>
      <c r="K106" s="38">
        <f>IFERROR(INDEX(_compare_data!$B$110:$L$215,MATCH($B106,_compare_data!$A$110:$A$215,0),MATCH(ctl_solB&amp;" · Seg "&amp;ctl_segB,_compare_data!$B$109:$L$109,0)),0)</f>
        <v>380</v>
      </c>
    </row>
    <row r="107" spans="2:11" x14ac:dyDescent="0.2">
      <c r="B107" t="s">
        <v>73</v>
      </c>
      <c r="C107" t="s">
        <v>68</v>
      </c>
      <c r="D107" t="s">
        <v>294</v>
      </c>
      <c r="E107" s="39">
        <f>IFERROR(INDEX(_compare_data!$B$2:$L$107,MATCH($B107,_compare_data!$A$2:$A$107,0),MATCH(ctl_solA&amp;" · Seg "&amp;ctl_segA,_compare_data!$B$1:$L$1,0)),"")</f>
        <v>0.64893999999999996</v>
      </c>
      <c r="F107" s="39">
        <f>IFERROR(INDEX(_compare_data!$B$2:$L$107,MATCH($B107,_compare_data!$A$2:$A$107,0),MATCH(ctl_solB&amp;" · Seg "&amp;ctl_segB,_compare_data!$B$1:$L$1,0)),"")</f>
        <v>0.63421000000000005</v>
      </c>
      <c r="G107" s="39">
        <f t="shared" ref="G107:G116" si="6">IF(OR($E107="",$F107=""),"",$E107-$F107)</f>
        <v>1.472999999999991E-2</v>
      </c>
      <c r="H107" s="39">
        <f t="shared" ref="H107:H116" si="7">IFERROR(CHIDIST((J107+K107)*MAX(ABS((E107*J107)*((1-F107)*K107)-((1-E107)*J107)*(F107*K107))-(J107+K107)/2,0)^2/(J107*K107*(E107*J107+F107*K107)*((1-E107)*J107+(1-F107)*K107)),1),1)</f>
        <v>0.72901839716444294</v>
      </c>
      <c r="I107" s="29" t="s">
        <v>25</v>
      </c>
      <c r="J107" s="38">
        <f>IFERROR(INDEX(_compare_data!$B$110:$L$215,MATCH($B107,_compare_data!$A$110:$A$215,0),MATCH(ctl_solA&amp;" · Seg "&amp;ctl_segA,_compare_data!$B$109:$L$109,0)),0)</f>
        <v>376</v>
      </c>
      <c r="K107" s="38">
        <f>IFERROR(INDEX(_compare_data!$B$110:$L$215,MATCH($B107,_compare_data!$A$110:$A$215,0),MATCH(ctl_solB&amp;" · Seg "&amp;ctl_segB,_compare_data!$B$109:$L$109,0)),0)</f>
        <v>380</v>
      </c>
    </row>
    <row r="108" spans="2:11" x14ac:dyDescent="0.2">
      <c r="B108" t="s">
        <v>75</v>
      </c>
      <c r="C108" t="s">
        <v>68</v>
      </c>
      <c r="D108" t="s">
        <v>295</v>
      </c>
      <c r="E108" s="39">
        <f>IFERROR(INDEX(_compare_data!$B$2:$L$107,MATCH($B108,_compare_data!$A$2:$A$107,0),MATCH(ctl_solA&amp;" · Seg "&amp;ctl_segA,_compare_data!$B$1:$L$1,0)),"")</f>
        <v>0.67286999999999997</v>
      </c>
      <c r="F108" s="39">
        <f>IFERROR(INDEX(_compare_data!$B$2:$L$107,MATCH($B108,_compare_data!$A$2:$A$107,0),MATCH(ctl_solB&amp;" · Seg "&amp;ctl_segB,_compare_data!$B$1:$L$1,0)),"")</f>
        <v>0.65788999999999997</v>
      </c>
      <c r="G108" s="39">
        <f t="shared" si="6"/>
        <v>1.4979999999999993E-2</v>
      </c>
      <c r="H108" s="39">
        <f t="shared" si="7"/>
        <v>0.71933177552515071</v>
      </c>
      <c r="I108" s="29" t="s">
        <v>25</v>
      </c>
      <c r="J108" s="38">
        <f>IFERROR(INDEX(_compare_data!$B$110:$L$215,MATCH($B108,_compare_data!$A$110:$A$215,0),MATCH(ctl_solA&amp;" · Seg "&amp;ctl_segA,_compare_data!$B$109:$L$109,0)),0)</f>
        <v>376</v>
      </c>
      <c r="K108" s="38">
        <f>IFERROR(INDEX(_compare_data!$B$110:$L$215,MATCH($B108,_compare_data!$A$110:$A$215,0),MATCH(ctl_solB&amp;" · Seg "&amp;ctl_segB,_compare_data!$B$109:$L$109,0)),0)</f>
        <v>380</v>
      </c>
    </row>
    <row r="109" spans="2:11" x14ac:dyDescent="0.2">
      <c r="B109" t="s">
        <v>113</v>
      </c>
      <c r="C109" t="s">
        <v>110</v>
      </c>
      <c r="D109" t="s">
        <v>312</v>
      </c>
      <c r="E109" s="39">
        <f>IFERROR(INDEX(_compare_data!$B$2:$L$107,MATCH($B109,_compare_data!$A$2:$A$107,0),MATCH(ctl_solA&amp;" · Seg "&amp;ctl_segA,_compare_data!$B$1:$L$1,0)),"")</f>
        <v>0.56915000000000004</v>
      </c>
      <c r="F109" s="39">
        <f>IFERROR(INDEX(_compare_data!$B$2:$L$107,MATCH($B109,_compare_data!$A$2:$A$107,0),MATCH(ctl_solB&amp;" · Seg "&amp;ctl_segB,_compare_data!$B$1:$L$1,0)),"")</f>
        <v>0.55262999999999995</v>
      </c>
      <c r="G109" s="39">
        <f t="shared" si="6"/>
        <v>1.652000000000009E-2</v>
      </c>
      <c r="H109" s="39">
        <f t="shared" si="7"/>
        <v>0.70073041646766265</v>
      </c>
      <c r="I109" s="29" t="s">
        <v>100</v>
      </c>
      <c r="J109" s="38">
        <f>IFERROR(INDEX(_compare_data!$B$110:$L$215,MATCH($B109,_compare_data!$A$110:$A$215,0),MATCH(ctl_solA&amp;" · Seg "&amp;ctl_segA,_compare_data!$B$109:$L$109,0)),0)</f>
        <v>376</v>
      </c>
      <c r="K109" s="38">
        <f>IFERROR(INDEX(_compare_data!$B$110:$L$215,MATCH($B109,_compare_data!$A$110:$A$215,0),MATCH(ctl_solB&amp;" · Seg "&amp;ctl_segB,_compare_data!$B$109:$L$109,0)),0)</f>
        <v>380</v>
      </c>
    </row>
    <row r="110" spans="2:11" x14ac:dyDescent="0.2">
      <c r="B110" t="s">
        <v>108</v>
      </c>
      <c r="C110" t="s">
        <v>101</v>
      </c>
      <c r="D110" t="s">
        <v>310</v>
      </c>
      <c r="E110" s="39">
        <f>IFERROR(INDEX(_compare_data!$B$2:$L$107,MATCH($B110,_compare_data!$A$2:$A$107,0),MATCH(ctl_solA&amp;" · Seg "&amp;ctl_segA,_compare_data!$B$1:$L$1,0)),"")</f>
        <v>0.34309000000000001</v>
      </c>
      <c r="F110" s="39">
        <f>IFERROR(INDEX(_compare_data!$B$2:$L$107,MATCH($B110,_compare_data!$A$2:$A$107,0),MATCH(ctl_solB&amp;" · Seg "&amp;ctl_segB,_compare_data!$B$1:$L$1,0)),"")</f>
        <v>0.32632</v>
      </c>
      <c r="G110" s="39">
        <f t="shared" si="6"/>
        <v>1.6770000000000007E-2</v>
      </c>
      <c r="H110" s="39">
        <f t="shared" si="7"/>
        <v>0.68070470285595763</v>
      </c>
      <c r="I110" s="29" t="s">
        <v>100</v>
      </c>
      <c r="J110" s="38">
        <f>IFERROR(INDEX(_compare_data!$B$110:$L$215,MATCH($B110,_compare_data!$A$110:$A$215,0),MATCH(ctl_solA&amp;" · Seg "&amp;ctl_segA,_compare_data!$B$109:$L$109,0)),0)</f>
        <v>376</v>
      </c>
      <c r="K110" s="38">
        <f>IFERROR(INDEX(_compare_data!$B$110:$L$215,MATCH($B110,_compare_data!$A$110:$A$215,0),MATCH(ctl_solB&amp;" · Seg "&amp;ctl_segB,_compare_data!$B$109:$L$109,0)),0)</f>
        <v>380</v>
      </c>
    </row>
    <row r="111" spans="2:11" x14ac:dyDescent="0.2">
      <c r="B111" t="s">
        <v>205</v>
      </c>
      <c r="C111" t="s">
        <v>200</v>
      </c>
      <c r="D111" t="s">
        <v>355</v>
      </c>
      <c r="E111" s="39">
        <f>IFERROR(INDEX(_compare_data!$B$2:$L$107,MATCH($B111,_compare_data!$A$2:$A$107,0),MATCH(ctl_solA&amp;" · Seg "&amp;ctl_segA,_compare_data!$B$1:$L$1,0)),"")</f>
        <v>0.59043000000000001</v>
      </c>
      <c r="F111" s="39">
        <f>IFERROR(INDEX(_compare_data!$B$2:$L$107,MATCH($B111,_compare_data!$A$2:$A$107,0),MATCH(ctl_solB&amp;" · Seg "&amp;ctl_segB,_compare_data!$B$1:$L$1,0)),"")</f>
        <v>0.57104999999999995</v>
      </c>
      <c r="G111" s="39">
        <f t="shared" si="6"/>
        <v>1.9380000000000064E-2</v>
      </c>
      <c r="H111" s="39">
        <f t="shared" si="7"/>
        <v>0.64105441854793477</v>
      </c>
      <c r="I111" s="29" t="s">
        <v>100</v>
      </c>
      <c r="J111" s="38">
        <f>IFERROR(INDEX(_compare_data!$B$110:$L$215,MATCH($B111,_compare_data!$A$110:$A$215,0),MATCH(ctl_solA&amp;" · Seg "&amp;ctl_segA,_compare_data!$B$109:$L$109,0)),0)</f>
        <v>376</v>
      </c>
      <c r="K111" s="38">
        <f>IFERROR(INDEX(_compare_data!$B$110:$L$215,MATCH($B111,_compare_data!$A$110:$A$215,0),MATCH(ctl_solB&amp;" · Seg "&amp;ctl_segB,_compare_data!$B$109:$L$109,0)),0)</f>
        <v>380</v>
      </c>
    </row>
    <row r="112" spans="2:11" x14ac:dyDescent="0.2">
      <c r="B112" t="s">
        <v>56</v>
      </c>
      <c r="C112" t="s">
        <v>47</v>
      </c>
      <c r="D112" t="s">
        <v>286</v>
      </c>
      <c r="E112" s="39">
        <f>IFERROR(INDEX(_compare_data!$B$2:$L$107,MATCH($B112,_compare_data!$A$2:$A$107,0),MATCH(ctl_solA&amp;" · Seg "&amp;ctl_segA,_compare_data!$B$1:$L$1,0)),"")</f>
        <v>0.68350999999999995</v>
      </c>
      <c r="F112" s="39">
        <f>IFERROR(INDEX(_compare_data!$B$2:$L$107,MATCH($B112,_compare_data!$A$2:$A$107,0),MATCH(ctl_solB&amp;" · Seg "&amp;ctl_segB,_compare_data!$B$1:$L$1,0)),"")</f>
        <v>0.66315999999999997</v>
      </c>
      <c r="G112" s="39">
        <f t="shared" si="6"/>
        <v>2.0349999999999979E-2</v>
      </c>
      <c r="H112" s="39">
        <f t="shared" si="7"/>
        <v>0.60379913193390999</v>
      </c>
      <c r="I112" s="29" t="s">
        <v>25</v>
      </c>
      <c r="J112" s="38">
        <f>IFERROR(INDEX(_compare_data!$B$110:$L$215,MATCH($B112,_compare_data!$A$110:$A$215,0),MATCH(ctl_solA&amp;" · Seg "&amp;ctl_segA,_compare_data!$B$109:$L$109,0)),0)</f>
        <v>376</v>
      </c>
      <c r="K112" s="38">
        <f>IFERROR(INDEX(_compare_data!$B$110:$L$215,MATCH($B112,_compare_data!$A$110:$A$215,0),MATCH(ctl_solB&amp;" · Seg "&amp;ctl_segB,_compare_data!$B$109:$L$109,0)),0)</f>
        <v>380</v>
      </c>
    </row>
    <row r="113" spans="2:11" x14ac:dyDescent="0.2">
      <c r="B113" t="s">
        <v>188</v>
      </c>
      <c r="C113" t="s">
        <v>187</v>
      </c>
      <c r="D113" t="s">
        <v>347</v>
      </c>
      <c r="E113" s="39">
        <f>IFERROR(INDEX(_compare_data!$B$2:$L$107,MATCH($B113,_compare_data!$A$2:$A$107,0),MATCH(ctl_solA&amp;" · Seg "&amp;ctl_segA,_compare_data!$B$1:$L$1,0)),"")</f>
        <v>0.83245000000000002</v>
      </c>
      <c r="F113" s="39">
        <f>IFERROR(INDEX(_compare_data!$B$2:$L$107,MATCH($B113,_compare_data!$A$2:$A$107,0),MATCH(ctl_solB&amp;" · Seg "&amp;ctl_segB,_compare_data!$B$1:$L$1,0)),"")</f>
        <v>0.81052999999999997</v>
      </c>
      <c r="G113" s="39">
        <f t="shared" si="6"/>
        <v>2.1920000000000051E-2</v>
      </c>
      <c r="H113" s="39">
        <f t="shared" si="7"/>
        <v>0.48902487522820637</v>
      </c>
      <c r="I113" s="29" t="s">
        <v>100</v>
      </c>
      <c r="J113" s="38">
        <f>IFERROR(INDEX(_compare_data!$B$110:$L$215,MATCH($B113,_compare_data!$A$110:$A$215,0),MATCH(ctl_solA&amp;" · Seg "&amp;ctl_segA,_compare_data!$B$109:$L$109,0)),0)</f>
        <v>376</v>
      </c>
      <c r="K113" s="38">
        <f>IFERROR(INDEX(_compare_data!$B$110:$L$215,MATCH($B113,_compare_data!$A$110:$A$215,0),MATCH(ctl_solB&amp;" · Seg "&amp;ctl_segB,_compare_data!$B$109:$L$109,0)),0)</f>
        <v>380</v>
      </c>
    </row>
    <row r="114" spans="2:11" x14ac:dyDescent="0.2">
      <c r="B114" t="s">
        <v>77</v>
      </c>
      <c r="C114" t="s">
        <v>68</v>
      </c>
      <c r="D114" t="s">
        <v>296</v>
      </c>
      <c r="E114" s="39">
        <f>IFERROR(INDEX(_compare_data!$B$2:$L$107,MATCH($B114,_compare_data!$A$2:$A$107,0),MATCH(ctl_solA&amp;" · Seg "&amp;ctl_segA,_compare_data!$B$1:$L$1,0)),"")</f>
        <v>0.85904000000000003</v>
      </c>
      <c r="F114" s="39">
        <f>IFERROR(INDEX(_compare_data!$B$2:$L$107,MATCH($B114,_compare_data!$A$2:$A$107,0),MATCH(ctl_solB&amp;" · Seg "&amp;ctl_segB,_compare_data!$B$1:$L$1,0)),"")</f>
        <v>0.83684000000000003</v>
      </c>
      <c r="G114" s="39">
        <f t="shared" si="6"/>
        <v>2.2199999999999998E-2</v>
      </c>
      <c r="H114" s="39">
        <f t="shared" si="7"/>
        <v>0.45413871012428225</v>
      </c>
      <c r="I114" s="29" t="s">
        <v>25</v>
      </c>
      <c r="J114" s="38">
        <f>IFERROR(INDEX(_compare_data!$B$110:$L$215,MATCH($B114,_compare_data!$A$110:$A$215,0),MATCH(ctl_solA&amp;" · Seg "&amp;ctl_segA,_compare_data!$B$109:$L$109,0)),0)</f>
        <v>376</v>
      </c>
      <c r="K114" s="38">
        <f>IFERROR(INDEX(_compare_data!$B$110:$L$215,MATCH($B114,_compare_data!$A$110:$A$215,0),MATCH(ctl_solB&amp;" · Seg "&amp;ctl_segB,_compare_data!$B$109:$L$109,0)),0)</f>
        <v>380</v>
      </c>
    </row>
    <row r="115" spans="2:11" x14ac:dyDescent="0.2">
      <c r="B115" t="s">
        <v>125</v>
      </c>
      <c r="C115" t="s">
        <v>110</v>
      </c>
      <c r="D115" t="s">
        <v>318</v>
      </c>
      <c r="E115" s="39">
        <f>IFERROR(INDEX(_compare_data!$B$2:$L$107,MATCH($B115,_compare_data!$A$2:$A$107,0),MATCH(ctl_solA&amp;" · Seg "&amp;ctl_segA,_compare_data!$B$1:$L$1,0)),"")</f>
        <v>0.62766</v>
      </c>
      <c r="F115" s="39">
        <f>IFERROR(INDEX(_compare_data!$B$2:$L$107,MATCH($B115,_compare_data!$A$2:$A$107,0),MATCH(ctl_solB&amp;" · Seg "&amp;ctl_segB,_compare_data!$B$1:$L$1,0)),"")</f>
        <v>0.60526000000000002</v>
      </c>
      <c r="G115" s="39">
        <f t="shared" si="6"/>
        <v>2.2399999999999975E-2</v>
      </c>
      <c r="H115" s="39">
        <f t="shared" si="7"/>
        <v>0.57650691543544375</v>
      </c>
      <c r="I115" s="29" t="s">
        <v>100</v>
      </c>
      <c r="J115" s="38">
        <f>IFERROR(INDEX(_compare_data!$B$110:$L$215,MATCH($B115,_compare_data!$A$110:$A$215,0),MATCH(ctl_solA&amp;" · Seg "&amp;ctl_segA,_compare_data!$B$109:$L$109,0)),0)</f>
        <v>376</v>
      </c>
      <c r="K115" s="38">
        <f>IFERROR(INDEX(_compare_data!$B$110:$L$215,MATCH($B115,_compare_data!$A$110:$A$215,0),MATCH(ctl_solB&amp;" · Seg "&amp;ctl_segB,_compare_data!$B$109:$L$109,0)),0)</f>
        <v>380</v>
      </c>
    </row>
    <row r="116" spans="2:11" x14ac:dyDescent="0.2">
      <c r="B116" t="s">
        <v>196</v>
      </c>
      <c r="C116" t="s">
        <v>187</v>
      </c>
      <c r="D116" t="s">
        <v>351</v>
      </c>
      <c r="E116" s="39">
        <f>IFERROR(INDEX(_compare_data!$B$2:$L$107,MATCH($B116,_compare_data!$A$2:$A$107,0),MATCH(ctl_solA&amp;" · Seg "&amp;ctl_segA,_compare_data!$B$1:$L$1,0)),"")</f>
        <v>0.88031999999999999</v>
      </c>
      <c r="F116" s="39">
        <f>IFERROR(INDEX(_compare_data!$B$2:$L$107,MATCH($B116,_compare_data!$A$2:$A$107,0),MATCH(ctl_solB&amp;" · Seg "&amp;ctl_segB,_compare_data!$B$1:$L$1,0)),"")</f>
        <v>0.85789000000000004</v>
      </c>
      <c r="G116" s="39">
        <f t="shared" si="6"/>
        <v>2.242999999999995E-2</v>
      </c>
      <c r="H116" s="39">
        <f t="shared" si="7"/>
        <v>0.42010166030788432</v>
      </c>
      <c r="I116" s="29" t="s">
        <v>100</v>
      </c>
      <c r="J116" s="38">
        <f>IFERROR(INDEX(_compare_data!$B$110:$L$215,MATCH($B116,_compare_data!$A$110:$A$215,0),MATCH(ctl_solA&amp;" · Seg "&amp;ctl_segA,_compare_data!$B$109:$L$109,0)),0)</f>
        <v>376</v>
      </c>
      <c r="K116" s="38">
        <f>IFERROR(INDEX(_compare_data!$B$110:$L$215,MATCH($B116,_compare_data!$A$110:$A$215,0),MATCH(ctl_solB&amp;" · Seg "&amp;ctl_segB,_compare_data!$B$109:$L$109,0)),0)</f>
        <v>380</v>
      </c>
    </row>
    <row r="117" spans="2:11" x14ac:dyDescent="0.2"/>
    <row r="118" spans="2:11" x14ac:dyDescent="0.2"/>
  </sheetData>
  <autoFilter ref="B10:K10" xr:uid="{00000000-0009-0000-0000-000002000000}">
    <sortState xmlns:xlrd2="http://schemas.microsoft.com/office/spreadsheetml/2017/richdata2" ref="B11:K116">
      <sortCondition ref="G10:G116"/>
    </sortState>
  </autoFilter>
  <conditionalFormatting sqref="E11:F116">
    <cfRule type="expression" dxfId="32" priority="6">
      <formula>AND($F$8=0,E11&lt;=MIN($E11:$F11)+$F$4,OR(AND($F$7=1,$I11="polar",ABS($G11)&gt;=$F$2),AND($F$7=1,$I11="profile",ABS($G11)&gt;=$F$3),AND($F$7=2,$H11&lt;=$F$5)))</formula>
    </cfRule>
    <cfRule type="expression" dxfId="31" priority="7">
      <formula>AND($F$8=1,E11&lt;=MIN($E11:$F11)+$F$4,OR(AND($F$7=1,$I11="polar",ABS($G11)&gt;=$F$2),AND($F$7=1,$I11="profile",ABS($G11)&gt;=$F$3),AND($F$7=2,$H11&lt;=$F$5)))</formula>
    </cfRule>
    <cfRule type="expression" dxfId="30" priority="8">
      <formula>AND($F$8=0,E11&gt;=MAX($E11:$F11)-$F$4,OR(AND($F$7=1,$I11="polar",ABS($G11)&gt;=$F$2),AND($F$7=1,$I11="profile",ABS($G11)&gt;=$F$3),AND($F$7=2,$H11&lt;=$F$5)))</formula>
    </cfRule>
    <cfRule type="expression" dxfId="29" priority="9">
      <formula>AND($F$8=1,E11&gt;=MAX($E11:$F11)-$F$4,OR(AND($F$7=1,$I11="polar",ABS($G11)&gt;=$F$2),AND($F$7=1,$I11="profile",ABS($G11)&gt;=$F$3),AND($F$7=2,$H11&lt;=$F$5)))</formula>
    </cfRule>
  </conditionalFormatting>
  <conditionalFormatting sqref="G11:G116">
    <cfRule type="expression" dxfId="28" priority="1">
      <formula>$G11=0</formula>
    </cfRule>
    <cfRule type="expression" dxfId="27" priority="2">
      <formula>AND($F$8=0,$G11&lt;=-$F$6)</formula>
    </cfRule>
    <cfRule type="expression" dxfId="26" priority="3">
      <formula>AND($F$8=1,$G11&lt;=-$F$6)</formula>
    </cfRule>
    <cfRule type="expression" dxfId="25" priority="4">
      <formula>AND($F$8=0,$G11&gt;=$F$6)</formula>
    </cfRule>
    <cfRule type="expression" dxfId="24" priority="5">
      <formula>AND($F$8=1,$G11&gt;=$F$6)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42"/>
  <sheetViews>
    <sheetView showGridLines="0" workbookViewId="0"/>
  </sheetViews>
  <sheetFormatPr baseColWidth="10" defaultColWidth="0" defaultRowHeight="15" zeroHeight="1" x14ac:dyDescent="0.2"/>
  <cols>
    <col min="1" max="1" width="2.6640625" customWidth="1"/>
    <col min="2" max="9" width="7.6640625" customWidth="1"/>
    <col min="10" max="10" width="10.83203125" customWidth="1"/>
    <col min="11" max="29" width="10.83203125" hidden="1" customWidth="1"/>
    <col min="30" max="37" width="9.1640625" hidden="1" customWidth="1"/>
    <col min="38" max="16384" width="10.83203125" hidden="1"/>
  </cols>
  <sheetData>
    <row r="1" spans="2:37" x14ac:dyDescent="0.2">
      <c r="AD1">
        <f>MATCH(ctl_solA,_membership!$A$1:$B$1,0)</f>
        <v>1</v>
      </c>
    </row>
    <row r="2" spans="2:37" ht="24" x14ac:dyDescent="0.3">
      <c r="B2" s="27" t="s">
        <v>379</v>
      </c>
      <c r="AD2">
        <f>MATCH(ctl_solB,_membership!$A$1:$B$1,0)</f>
        <v>2</v>
      </c>
    </row>
    <row r="3" spans="2:37" x14ac:dyDescent="0.2">
      <c r="B3" s="26" t="s">
        <v>367</v>
      </c>
      <c r="D3" t="str">
        <f>ctl_solA</f>
        <v>LDA_opt_kmeans_A5_reordered</v>
      </c>
    </row>
    <row r="4" spans="2:37" x14ac:dyDescent="0.2">
      <c r="B4" s="26" t="s">
        <v>368</v>
      </c>
      <c r="D4" t="str">
        <f>ctl_solB</f>
        <v>LDA_opt_kmeans_B6_reordered</v>
      </c>
      <c r="AD4">
        <f>SUMPRODUCT(C8:H13*(C8:H13-1))/2</f>
        <v>289534</v>
      </c>
    </row>
    <row r="5" spans="2:37" x14ac:dyDescent="0.2">
      <c r="AD5">
        <f>SUMPRODUCT(I8:I13*(I8:I13-1))/2</f>
        <v>416775</v>
      </c>
    </row>
    <row r="6" spans="2:37" x14ac:dyDescent="0.2">
      <c r="B6" s="26" t="s">
        <v>369</v>
      </c>
      <c r="AD6">
        <f>SUMPRODUCT(C14:H14*(C14:H14-1))/2</f>
        <v>343767</v>
      </c>
    </row>
    <row r="7" spans="2:37" x14ac:dyDescent="0.2">
      <c r="B7" s="51" t="s">
        <v>370</v>
      </c>
      <c r="C7" s="51">
        <v>1</v>
      </c>
      <c r="D7" s="51">
        <v>2</v>
      </c>
      <c r="E7" s="51">
        <v>3</v>
      </c>
      <c r="F7" s="51">
        <v>4</v>
      </c>
      <c r="G7" s="51">
        <v>5</v>
      </c>
      <c r="H7" s="51">
        <v>6</v>
      </c>
      <c r="I7" s="51" t="s">
        <v>230</v>
      </c>
      <c r="AD7">
        <f>I14*(I14-1)/2</f>
        <v>1999000</v>
      </c>
    </row>
    <row r="8" spans="2:37" x14ac:dyDescent="0.2">
      <c r="B8" s="51">
        <v>1</v>
      </c>
      <c r="C8" s="52">
        <f>COUNTIFS(INDEX(_membership!$A$2:$B$2001,0,$AD$1),$B8,INDEX(_membership!$A$2:$B$2001,0,$AD$2),C$7)</f>
        <v>362</v>
      </c>
      <c r="D8" s="52">
        <f>COUNTIFS(INDEX(_membership!$A$2:$B$2001,0,$AD$1),$B8,INDEX(_membership!$A$2:$B$2001,0,$AD$2),D$7)</f>
        <v>0</v>
      </c>
      <c r="E8" s="52">
        <f>COUNTIFS(INDEX(_membership!$A$2:$B$2001,0,$AD$1),$B8,INDEX(_membership!$A$2:$B$2001,0,$AD$2),E$7)</f>
        <v>5</v>
      </c>
      <c r="F8" s="52">
        <f>COUNTIFS(INDEX(_membership!$A$2:$B$2001,0,$AD$1),$B8,INDEX(_membership!$A$2:$B$2001,0,$AD$2),F$7)</f>
        <v>4</v>
      </c>
      <c r="G8" s="52">
        <f>COUNTIFS(INDEX(_membership!$A$2:$B$2001,0,$AD$1),$B8,INDEX(_membership!$A$2:$B$2001,0,$AD$2),G$7)</f>
        <v>1</v>
      </c>
      <c r="H8" s="52">
        <f>COUNTIFS(INDEX(_membership!$A$2:$B$2001,0,$AD$1),$B8,INDEX(_membership!$A$2:$B$2001,0,$AD$2),H$7)</f>
        <v>4</v>
      </c>
      <c r="I8" s="52">
        <f t="shared" ref="I8:I13" si="0">SUM(C8:H8)</f>
        <v>376</v>
      </c>
      <c r="AD8">
        <f>I14*(SUM(AF8:AK13)-1)</f>
        <v>6341.6678689923674</v>
      </c>
      <c r="AF8">
        <f t="shared" ref="AF8:AK13" si="1">IF(OR($I8=0,C$14=0),0,C8^2/($I8*C$14))</f>
        <v>0.91716125419932815</v>
      </c>
      <c r="AG8">
        <f t="shared" si="1"/>
        <v>0</v>
      </c>
      <c r="AH8">
        <f t="shared" si="1"/>
        <v>2.8536206739110582E-4</v>
      </c>
      <c r="AI8">
        <f t="shared" si="1"/>
        <v>1.3133701076963489E-4</v>
      </c>
      <c r="AJ8">
        <f t="shared" si="1"/>
        <v>9.4984802431610949E-6</v>
      </c>
      <c r="AK8">
        <f t="shared" si="1"/>
        <v>1.1500862564692352E-4</v>
      </c>
    </row>
    <row r="9" spans="2:37" x14ac:dyDescent="0.2">
      <c r="B9" s="51">
        <v>2</v>
      </c>
      <c r="C9" s="52">
        <f>COUNTIFS(INDEX(_membership!$A$2:$B$2001,0,$AD$1),$B9,INDEX(_membership!$A$2:$B$2001,0,$AD$2),C$7)</f>
        <v>4</v>
      </c>
      <c r="D9" s="52">
        <f>COUNTIFS(INDEX(_membership!$A$2:$B$2001,0,$AD$1),$B9,INDEX(_membership!$A$2:$B$2001,0,$AD$2),D$7)</f>
        <v>381</v>
      </c>
      <c r="E9" s="52">
        <f>COUNTIFS(INDEX(_membership!$A$2:$B$2001,0,$AD$1),$B9,INDEX(_membership!$A$2:$B$2001,0,$AD$2),E$7)</f>
        <v>0</v>
      </c>
      <c r="F9" s="52">
        <f>COUNTIFS(INDEX(_membership!$A$2:$B$2001,0,$AD$1),$B9,INDEX(_membership!$A$2:$B$2001,0,$AD$2),F$7)</f>
        <v>3</v>
      </c>
      <c r="G9" s="52">
        <f>COUNTIFS(INDEX(_membership!$A$2:$B$2001,0,$AD$1),$B9,INDEX(_membership!$A$2:$B$2001,0,$AD$2),G$7)</f>
        <v>8</v>
      </c>
      <c r="H9" s="52">
        <f>COUNTIFS(INDEX(_membership!$A$2:$B$2001,0,$AD$1),$B9,INDEX(_membership!$A$2:$B$2001,0,$AD$2),H$7)</f>
        <v>24</v>
      </c>
      <c r="I9" s="52">
        <f t="shared" si="0"/>
        <v>420</v>
      </c>
      <c r="AD9">
        <f>SUMPRODUCT((I8:I13&gt;0)*1)</f>
        <v>5</v>
      </c>
      <c r="AF9">
        <f t="shared" si="1"/>
        <v>1.0025062656641604E-4</v>
      </c>
      <c r="AG9">
        <f t="shared" si="1"/>
        <v>0.83685575925285371</v>
      </c>
      <c r="AH9">
        <f t="shared" si="1"/>
        <v>0</v>
      </c>
      <c r="AI9">
        <f t="shared" si="1"/>
        <v>6.6137566137566142E-5</v>
      </c>
      <c r="AJ9">
        <f t="shared" si="1"/>
        <v>5.4421768707482992E-4</v>
      </c>
      <c r="AK9">
        <f t="shared" si="1"/>
        <v>3.7065637065637064E-3</v>
      </c>
    </row>
    <row r="10" spans="2:37" x14ac:dyDescent="0.2">
      <c r="B10" s="51">
        <v>3</v>
      </c>
      <c r="C10" s="52">
        <f>COUNTIFS(INDEX(_membership!$A$2:$B$2001,0,$AD$1),$B10,INDEX(_membership!$A$2:$B$2001,0,$AD$2),C$7)</f>
        <v>4</v>
      </c>
      <c r="D10" s="52">
        <f>COUNTIFS(INDEX(_membership!$A$2:$B$2001,0,$AD$1),$B10,INDEX(_membership!$A$2:$B$2001,0,$AD$2),D$7)</f>
        <v>16</v>
      </c>
      <c r="E10" s="52">
        <f>COUNTIFS(INDEX(_membership!$A$2:$B$2001,0,$AD$1),$B10,INDEX(_membership!$A$2:$B$2001,0,$AD$2),E$7)</f>
        <v>1</v>
      </c>
      <c r="F10" s="52">
        <f>COUNTIFS(INDEX(_membership!$A$2:$B$2001,0,$AD$1),$B10,INDEX(_membership!$A$2:$B$2001,0,$AD$2),F$7)</f>
        <v>2</v>
      </c>
      <c r="G10" s="52">
        <f>COUNTIFS(INDEX(_membership!$A$2:$B$2001,0,$AD$1),$B10,INDEX(_membership!$A$2:$B$2001,0,$AD$2),G$7)</f>
        <v>17</v>
      </c>
      <c r="H10" s="52">
        <f>COUNTIFS(INDEX(_membership!$A$2:$B$2001,0,$AD$1),$B10,INDEX(_membership!$A$2:$B$2001,0,$AD$2),H$7)</f>
        <v>318</v>
      </c>
      <c r="I10" s="52">
        <f t="shared" si="0"/>
        <v>358</v>
      </c>
      <c r="AD10">
        <f>SUMPRODUCT((C14:H14&gt;0)*1)</f>
        <v>6</v>
      </c>
      <c r="AF10">
        <f t="shared" si="1"/>
        <v>1.1761246692149368E-4</v>
      </c>
      <c r="AG10">
        <f t="shared" si="1"/>
        <v>1.7314377696917229E-3</v>
      </c>
      <c r="AH10">
        <f t="shared" si="1"/>
        <v>1.1988395233414055E-5</v>
      </c>
      <c r="AI10">
        <f t="shared" si="1"/>
        <v>3.448513690599352E-5</v>
      </c>
      <c r="AJ10">
        <f t="shared" si="1"/>
        <v>2.8830806065442936E-3</v>
      </c>
      <c r="AK10">
        <f t="shared" si="1"/>
        <v>0.76343046957572103</v>
      </c>
    </row>
    <row r="11" spans="2:37" x14ac:dyDescent="0.2">
      <c r="B11" s="51">
        <v>4</v>
      </c>
      <c r="C11" s="52">
        <f>COUNTIFS(INDEX(_membership!$A$2:$B$2001,0,$AD$1),$B11,INDEX(_membership!$A$2:$B$2001,0,$AD$2),C$7)</f>
        <v>9</v>
      </c>
      <c r="D11" s="52">
        <f>COUNTIFS(INDEX(_membership!$A$2:$B$2001,0,$AD$1),$B11,INDEX(_membership!$A$2:$B$2001,0,$AD$2),D$7)</f>
        <v>0</v>
      </c>
      <c r="E11" s="52">
        <f>COUNTIFS(INDEX(_membership!$A$2:$B$2001,0,$AD$1),$B11,INDEX(_membership!$A$2:$B$2001,0,$AD$2),E$7)</f>
        <v>226</v>
      </c>
      <c r="F11" s="52">
        <f>COUNTIFS(INDEX(_membership!$A$2:$B$2001,0,$AD$1),$B11,INDEX(_membership!$A$2:$B$2001,0,$AD$2),F$7)</f>
        <v>299</v>
      </c>
      <c r="G11" s="52">
        <f>COUNTIFS(INDEX(_membership!$A$2:$B$2001,0,$AD$1),$B11,INDEX(_membership!$A$2:$B$2001,0,$AD$2),G$7)</f>
        <v>7</v>
      </c>
      <c r="H11" s="52">
        <f>COUNTIFS(INDEX(_membership!$A$2:$B$2001,0,$AD$1),$B11,INDEX(_membership!$A$2:$B$2001,0,$AD$2),H$7)</f>
        <v>8</v>
      </c>
      <c r="I11" s="52">
        <f t="shared" si="0"/>
        <v>549</v>
      </c>
      <c r="AF11">
        <f t="shared" si="1"/>
        <v>3.8826574633304571E-4</v>
      </c>
      <c r="AG11">
        <f t="shared" si="1"/>
        <v>0</v>
      </c>
      <c r="AH11">
        <f t="shared" si="1"/>
        <v>0.39929016471618317</v>
      </c>
      <c r="AI11">
        <f t="shared" si="1"/>
        <v>0.50260293687737523</v>
      </c>
      <c r="AJ11">
        <f t="shared" si="1"/>
        <v>3.1876138433515483E-4</v>
      </c>
      <c r="AK11">
        <f t="shared" si="1"/>
        <v>3.1506916752818394E-4</v>
      </c>
    </row>
    <row r="12" spans="2:37" x14ac:dyDescent="0.2">
      <c r="B12" s="51">
        <v>5</v>
      </c>
      <c r="C12" s="52">
        <f>COUNTIFS(INDEX(_membership!$A$2:$B$2001,0,$AD$1),$B12,INDEX(_membership!$A$2:$B$2001,0,$AD$2),C$7)</f>
        <v>1</v>
      </c>
      <c r="D12" s="52">
        <f>COUNTIFS(INDEX(_membership!$A$2:$B$2001,0,$AD$1),$B12,INDEX(_membership!$A$2:$B$2001,0,$AD$2),D$7)</f>
        <v>16</v>
      </c>
      <c r="E12" s="52">
        <f>COUNTIFS(INDEX(_membership!$A$2:$B$2001,0,$AD$1),$B12,INDEX(_membership!$A$2:$B$2001,0,$AD$2),E$7)</f>
        <v>1</v>
      </c>
      <c r="F12" s="52">
        <f>COUNTIFS(INDEX(_membership!$A$2:$B$2001,0,$AD$1),$B12,INDEX(_membership!$A$2:$B$2001,0,$AD$2),F$7)</f>
        <v>16</v>
      </c>
      <c r="G12" s="52">
        <f>COUNTIFS(INDEX(_membership!$A$2:$B$2001,0,$AD$1),$B12,INDEX(_membership!$A$2:$B$2001,0,$AD$2),G$7)</f>
        <v>247</v>
      </c>
      <c r="H12" s="52">
        <f>COUNTIFS(INDEX(_membership!$A$2:$B$2001,0,$AD$1),$B12,INDEX(_membership!$A$2:$B$2001,0,$AD$2),H$7)</f>
        <v>16</v>
      </c>
      <c r="I12" s="52">
        <f t="shared" si="0"/>
        <v>297</v>
      </c>
      <c r="AF12">
        <f t="shared" si="1"/>
        <v>8.8605351763246498E-6</v>
      </c>
      <c r="AG12">
        <f t="shared" si="1"/>
        <v>2.0870529345105616E-3</v>
      </c>
      <c r="AH12">
        <f t="shared" si="1"/>
        <v>1.4450658227482262E-5</v>
      </c>
      <c r="AI12">
        <f t="shared" si="1"/>
        <v>2.6603483393606848E-3</v>
      </c>
      <c r="AJ12">
        <f t="shared" si="1"/>
        <v>0.73363395863395864</v>
      </c>
      <c r="AK12">
        <f t="shared" si="1"/>
        <v>2.3296023296023294E-3</v>
      </c>
    </row>
    <row r="13" spans="2:37" x14ac:dyDescent="0.2">
      <c r="B13" s="51">
        <v>6</v>
      </c>
      <c r="C13" s="52">
        <f>COUNTIFS(INDEX(_membership!$A$2:$B$2001,0,$AD$1),$B13,INDEX(_membership!$A$2:$B$2001,0,$AD$2),C$7)</f>
        <v>0</v>
      </c>
      <c r="D13" s="52">
        <f>COUNTIFS(INDEX(_membership!$A$2:$B$2001,0,$AD$1),$B13,INDEX(_membership!$A$2:$B$2001,0,$AD$2),D$7)</f>
        <v>0</v>
      </c>
      <c r="E13" s="52">
        <f>COUNTIFS(INDEX(_membership!$A$2:$B$2001,0,$AD$1),$B13,INDEX(_membership!$A$2:$B$2001,0,$AD$2),E$7)</f>
        <v>0</v>
      </c>
      <c r="F13" s="52">
        <f>COUNTIFS(INDEX(_membership!$A$2:$B$2001,0,$AD$1),$B13,INDEX(_membership!$A$2:$B$2001,0,$AD$2),F$7)</f>
        <v>0</v>
      </c>
      <c r="G13" s="52">
        <f>COUNTIFS(INDEX(_membership!$A$2:$B$2001,0,$AD$1),$B13,INDEX(_membership!$A$2:$B$2001,0,$AD$2),G$7)</f>
        <v>0</v>
      </c>
      <c r="H13" s="52">
        <f>COUNTIFS(INDEX(_membership!$A$2:$B$2001,0,$AD$1),$B13,INDEX(_membership!$A$2:$B$2001,0,$AD$2),H$7)</f>
        <v>0</v>
      </c>
      <c r="I13" s="52">
        <f t="shared" si="0"/>
        <v>0</v>
      </c>
      <c r="AF13">
        <f t="shared" si="1"/>
        <v>0</v>
      </c>
      <c r="AG13">
        <f t="shared" si="1"/>
        <v>0</v>
      </c>
      <c r="AH13">
        <f t="shared" si="1"/>
        <v>0</v>
      </c>
      <c r="AI13">
        <f t="shared" si="1"/>
        <v>0</v>
      </c>
      <c r="AJ13">
        <f t="shared" si="1"/>
        <v>0</v>
      </c>
      <c r="AK13">
        <f t="shared" si="1"/>
        <v>0</v>
      </c>
    </row>
    <row r="14" spans="2:37" x14ac:dyDescent="0.2">
      <c r="B14" s="51" t="s">
        <v>230</v>
      </c>
      <c r="C14" s="52">
        <f t="shared" ref="C14:H14" si="2">SUM(C8:C13)</f>
        <v>380</v>
      </c>
      <c r="D14" s="52">
        <f t="shared" si="2"/>
        <v>413</v>
      </c>
      <c r="E14" s="52">
        <f t="shared" si="2"/>
        <v>233</v>
      </c>
      <c r="F14" s="52">
        <f t="shared" si="2"/>
        <v>324</v>
      </c>
      <c r="G14" s="52">
        <f t="shared" si="2"/>
        <v>280</v>
      </c>
      <c r="H14" s="52">
        <f t="shared" si="2"/>
        <v>370</v>
      </c>
      <c r="I14" s="52">
        <f>SUM(C8:H13)</f>
        <v>2000</v>
      </c>
    </row>
    <row r="15" spans="2:37" x14ac:dyDescent="0.2"/>
    <row r="16" spans="2:37" x14ac:dyDescent="0.2">
      <c r="B16" s="26" t="s">
        <v>371</v>
      </c>
    </row>
    <row r="17" spans="2:9" x14ac:dyDescent="0.2">
      <c r="B17" s="51" t="s">
        <v>370</v>
      </c>
      <c r="C17" s="51">
        <v>1</v>
      </c>
      <c r="D17" s="51">
        <v>2</v>
      </c>
      <c r="E17" s="51">
        <v>3</v>
      </c>
      <c r="F17" s="51">
        <v>4</v>
      </c>
      <c r="G17" s="51">
        <v>5</v>
      </c>
      <c r="H17" s="51">
        <v>6</v>
      </c>
      <c r="I17" s="51" t="s">
        <v>230</v>
      </c>
    </row>
    <row r="18" spans="2:9" x14ac:dyDescent="0.2">
      <c r="B18" s="51">
        <v>1</v>
      </c>
      <c r="C18" s="53">
        <f t="shared" ref="C18:H23" si="3">IFERROR(C8/$I8,"")</f>
        <v>0.96276595744680848</v>
      </c>
      <c r="D18" s="53">
        <f t="shared" si="3"/>
        <v>0</v>
      </c>
      <c r="E18" s="53">
        <f t="shared" si="3"/>
        <v>1.3297872340425532E-2</v>
      </c>
      <c r="F18" s="53">
        <f t="shared" si="3"/>
        <v>1.0638297872340425E-2</v>
      </c>
      <c r="G18" s="53">
        <f t="shared" si="3"/>
        <v>2.6595744680851063E-3</v>
      </c>
      <c r="H18" s="53">
        <f t="shared" si="3"/>
        <v>1.0638297872340425E-2</v>
      </c>
      <c r="I18" s="53">
        <f t="shared" ref="I18:I23" si="4">SUM(C18:H18)</f>
        <v>0.99999999999999989</v>
      </c>
    </row>
    <row r="19" spans="2:9" x14ac:dyDescent="0.2">
      <c r="B19" s="51">
        <v>2</v>
      </c>
      <c r="C19" s="53">
        <f t="shared" si="3"/>
        <v>9.5238095238095247E-3</v>
      </c>
      <c r="D19" s="53">
        <f t="shared" si="3"/>
        <v>0.90714285714285714</v>
      </c>
      <c r="E19" s="53">
        <f t="shared" si="3"/>
        <v>0</v>
      </c>
      <c r="F19" s="53">
        <f t="shared" si="3"/>
        <v>7.1428571428571426E-3</v>
      </c>
      <c r="G19" s="53">
        <f t="shared" si="3"/>
        <v>1.9047619047619049E-2</v>
      </c>
      <c r="H19" s="53">
        <f t="shared" si="3"/>
        <v>5.7142857142857141E-2</v>
      </c>
      <c r="I19" s="53">
        <f t="shared" si="4"/>
        <v>1</v>
      </c>
    </row>
    <row r="20" spans="2:9" x14ac:dyDescent="0.2">
      <c r="B20" s="51">
        <v>3</v>
      </c>
      <c r="C20" s="53">
        <f t="shared" si="3"/>
        <v>1.11731843575419E-2</v>
      </c>
      <c r="D20" s="53">
        <f t="shared" si="3"/>
        <v>4.4692737430167599E-2</v>
      </c>
      <c r="E20" s="53">
        <f t="shared" si="3"/>
        <v>2.7932960893854749E-3</v>
      </c>
      <c r="F20" s="53">
        <f t="shared" si="3"/>
        <v>5.5865921787709499E-3</v>
      </c>
      <c r="G20" s="53">
        <f t="shared" si="3"/>
        <v>4.7486033519553071E-2</v>
      </c>
      <c r="H20" s="53">
        <f t="shared" si="3"/>
        <v>0.88826815642458101</v>
      </c>
      <c r="I20" s="53">
        <f t="shared" si="4"/>
        <v>1</v>
      </c>
    </row>
    <row r="21" spans="2:9" x14ac:dyDescent="0.2">
      <c r="B21" s="51">
        <v>4</v>
      </c>
      <c r="C21" s="53">
        <f t="shared" si="3"/>
        <v>1.6393442622950821E-2</v>
      </c>
      <c r="D21" s="53">
        <f t="shared" si="3"/>
        <v>0</v>
      </c>
      <c r="E21" s="53">
        <f t="shared" si="3"/>
        <v>0.4116575591985428</v>
      </c>
      <c r="F21" s="53">
        <f t="shared" si="3"/>
        <v>0.54462659380692169</v>
      </c>
      <c r="G21" s="53">
        <f t="shared" si="3"/>
        <v>1.2750455373406194E-2</v>
      </c>
      <c r="H21" s="53">
        <f t="shared" si="3"/>
        <v>1.4571948998178506E-2</v>
      </c>
      <c r="I21" s="53">
        <f t="shared" si="4"/>
        <v>1</v>
      </c>
    </row>
    <row r="22" spans="2:9" x14ac:dyDescent="0.2">
      <c r="B22" s="51">
        <v>5</v>
      </c>
      <c r="C22" s="53">
        <f t="shared" si="3"/>
        <v>3.3670033670033669E-3</v>
      </c>
      <c r="D22" s="53">
        <f t="shared" si="3"/>
        <v>5.387205387205387E-2</v>
      </c>
      <c r="E22" s="53">
        <f t="shared" si="3"/>
        <v>3.3670033670033669E-3</v>
      </c>
      <c r="F22" s="53">
        <f t="shared" si="3"/>
        <v>5.387205387205387E-2</v>
      </c>
      <c r="G22" s="53">
        <f t="shared" si="3"/>
        <v>0.83164983164983164</v>
      </c>
      <c r="H22" s="53">
        <f t="shared" si="3"/>
        <v>5.387205387205387E-2</v>
      </c>
      <c r="I22" s="53">
        <f t="shared" si="4"/>
        <v>1</v>
      </c>
    </row>
    <row r="23" spans="2:9" x14ac:dyDescent="0.2">
      <c r="B23" s="51">
        <v>6</v>
      </c>
      <c r="C23" s="53" t="str">
        <f t="shared" si="3"/>
        <v/>
      </c>
      <c r="D23" s="53" t="str">
        <f t="shared" si="3"/>
        <v/>
      </c>
      <c r="E23" s="53" t="str">
        <f t="shared" si="3"/>
        <v/>
      </c>
      <c r="F23" s="53" t="str">
        <f t="shared" si="3"/>
        <v/>
      </c>
      <c r="G23" s="53" t="str">
        <f t="shared" si="3"/>
        <v/>
      </c>
      <c r="H23" s="53" t="str">
        <f t="shared" si="3"/>
        <v/>
      </c>
      <c r="I23" s="53">
        <f t="shared" si="4"/>
        <v>0</v>
      </c>
    </row>
    <row r="24" spans="2:9" x14ac:dyDescent="0.2">
      <c r="B24" s="51" t="s">
        <v>230</v>
      </c>
      <c r="C24" s="53">
        <f t="shared" ref="C24:H24" si="5">IFERROR(C$14/$I$14,"")</f>
        <v>0.19</v>
      </c>
      <c r="D24" s="53">
        <f t="shared" si="5"/>
        <v>0.20649999999999999</v>
      </c>
      <c r="E24" s="53">
        <f t="shared" si="5"/>
        <v>0.11650000000000001</v>
      </c>
      <c r="F24" s="53">
        <f t="shared" si="5"/>
        <v>0.16200000000000001</v>
      </c>
      <c r="G24" s="53">
        <f t="shared" si="5"/>
        <v>0.14000000000000001</v>
      </c>
      <c r="H24" s="53">
        <f t="shared" si="5"/>
        <v>0.185</v>
      </c>
      <c r="I24" s="53">
        <f>SUM(C$24:H$24)</f>
        <v>1</v>
      </c>
    </row>
    <row r="25" spans="2:9" x14ac:dyDescent="0.2"/>
    <row r="26" spans="2:9" x14ac:dyDescent="0.2">
      <c r="B26" s="26" t="s">
        <v>372</v>
      </c>
    </row>
    <row r="27" spans="2:9" x14ac:dyDescent="0.2">
      <c r="B27" s="51" t="s">
        <v>370</v>
      </c>
      <c r="C27" s="51">
        <v>1</v>
      </c>
      <c r="D27" s="51">
        <v>2</v>
      </c>
      <c r="E27" s="51">
        <v>3</v>
      </c>
      <c r="F27" s="51">
        <v>4</v>
      </c>
      <c r="G27" s="51">
        <v>5</v>
      </c>
      <c r="H27" s="51">
        <v>6</v>
      </c>
      <c r="I27" s="51" t="s">
        <v>230</v>
      </c>
    </row>
    <row r="28" spans="2:9" x14ac:dyDescent="0.2">
      <c r="B28" s="51">
        <v>1</v>
      </c>
      <c r="C28" s="53">
        <f t="shared" ref="C28:H33" si="6">IFERROR(C8/C$14,"")</f>
        <v>0.95263157894736838</v>
      </c>
      <c r="D28" s="53">
        <f t="shared" si="6"/>
        <v>0</v>
      </c>
      <c r="E28" s="53">
        <f t="shared" si="6"/>
        <v>2.1459227467811159E-2</v>
      </c>
      <c r="F28" s="53">
        <f t="shared" si="6"/>
        <v>1.2345679012345678E-2</v>
      </c>
      <c r="G28" s="53">
        <f t="shared" si="6"/>
        <v>3.5714285714285713E-3</v>
      </c>
      <c r="H28" s="53">
        <f t="shared" si="6"/>
        <v>1.0810810810810811E-2</v>
      </c>
      <c r="I28" s="53">
        <f t="shared" ref="I28:I33" si="7">IFERROR($I8/$I$14,"")</f>
        <v>0.188</v>
      </c>
    </row>
    <row r="29" spans="2:9" x14ac:dyDescent="0.2">
      <c r="B29" s="51">
        <v>2</v>
      </c>
      <c r="C29" s="53">
        <f t="shared" si="6"/>
        <v>1.0526315789473684E-2</v>
      </c>
      <c r="D29" s="53">
        <f t="shared" si="6"/>
        <v>0.92251815980629537</v>
      </c>
      <c r="E29" s="53">
        <f t="shared" si="6"/>
        <v>0</v>
      </c>
      <c r="F29" s="53">
        <f t="shared" si="6"/>
        <v>9.2592592592592587E-3</v>
      </c>
      <c r="G29" s="53">
        <f t="shared" si="6"/>
        <v>2.8571428571428571E-2</v>
      </c>
      <c r="H29" s="53">
        <f t="shared" si="6"/>
        <v>6.4864864864864868E-2</v>
      </c>
      <c r="I29" s="53">
        <f t="shared" si="7"/>
        <v>0.21</v>
      </c>
    </row>
    <row r="30" spans="2:9" x14ac:dyDescent="0.2">
      <c r="B30" s="51">
        <v>3</v>
      </c>
      <c r="C30" s="53">
        <f t="shared" si="6"/>
        <v>1.0526315789473684E-2</v>
      </c>
      <c r="D30" s="53">
        <f t="shared" si="6"/>
        <v>3.8740920096852302E-2</v>
      </c>
      <c r="E30" s="53">
        <f t="shared" si="6"/>
        <v>4.2918454935622317E-3</v>
      </c>
      <c r="F30" s="53">
        <f t="shared" si="6"/>
        <v>6.1728395061728392E-3</v>
      </c>
      <c r="G30" s="53">
        <f t="shared" si="6"/>
        <v>6.0714285714285714E-2</v>
      </c>
      <c r="H30" s="53">
        <f t="shared" si="6"/>
        <v>0.85945945945945945</v>
      </c>
      <c r="I30" s="53">
        <f t="shared" si="7"/>
        <v>0.17899999999999999</v>
      </c>
    </row>
    <row r="31" spans="2:9" x14ac:dyDescent="0.2">
      <c r="B31" s="51">
        <v>4</v>
      </c>
      <c r="C31" s="53">
        <f t="shared" si="6"/>
        <v>2.368421052631579E-2</v>
      </c>
      <c r="D31" s="53">
        <f t="shared" si="6"/>
        <v>0</v>
      </c>
      <c r="E31" s="53">
        <f t="shared" si="6"/>
        <v>0.96995708154506433</v>
      </c>
      <c r="F31" s="53">
        <f t="shared" si="6"/>
        <v>0.9228395061728395</v>
      </c>
      <c r="G31" s="53">
        <f t="shared" si="6"/>
        <v>2.5000000000000001E-2</v>
      </c>
      <c r="H31" s="53">
        <f t="shared" si="6"/>
        <v>2.1621621621621623E-2</v>
      </c>
      <c r="I31" s="53">
        <f t="shared" si="7"/>
        <v>0.27450000000000002</v>
      </c>
    </row>
    <row r="32" spans="2:9" x14ac:dyDescent="0.2">
      <c r="B32" s="51">
        <v>5</v>
      </c>
      <c r="C32" s="53">
        <f t="shared" si="6"/>
        <v>2.631578947368421E-3</v>
      </c>
      <c r="D32" s="53">
        <f t="shared" si="6"/>
        <v>3.8740920096852302E-2</v>
      </c>
      <c r="E32" s="53">
        <f t="shared" si="6"/>
        <v>4.2918454935622317E-3</v>
      </c>
      <c r="F32" s="53">
        <f t="shared" si="6"/>
        <v>4.9382716049382713E-2</v>
      </c>
      <c r="G32" s="53">
        <f t="shared" si="6"/>
        <v>0.88214285714285712</v>
      </c>
      <c r="H32" s="53">
        <f t="shared" si="6"/>
        <v>4.3243243243243246E-2</v>
      </c>
      <c r="I32" s="53">
        <f t="shared" si="7"/>
        <v>0.14849999999999999</v>
      </c>
    </row>
    <row r="33" spans="2:9" x14ac:dyDescent="0.2">
      <c r="B33" s="51">
        <v>6</v>
      </c>
      <c r="C33" s="53">
        <f t="shared" si="6"/>
        <v>0</v>
      </c>
      <c r="D33" s="53">
        <f t="shared" si="6"/>
        <v>0</v>
      </c>
      <c r="E33" s="53">
        <f t="shared" si="6"/>
        <v>0</v>
      </c>
      <c r="F33" s="53">
        <f t="shared" si="6"/>
        <v>0</v>
      </c>
      <c r="G33" s="53">
        <f t="shared" si="6"/>
        <v>0</v>
      </c>
      <c r="H33" s="53">
        <f t="shared" si="6"/>
        <v>0</v>
      </c>
      <c r="I33" s="53">
        <f t="shared" si="7"/>
        <v>0</v>
      </c>
    </row>
    <row r="34" spans="2:9" x14ac:dyDescent="0.2">
      <c r="B34" s="51" t="s">
        <v>230</v>
      </c>
      <c r="C34" s="53">
        <f t="shared" ref="C34:H34" si="8">SUM(C28:C33)</f>
        <v>1</v>
      </c>
      <c r="D34" s="53">
        <f t="shared" si="8"/>
        <v>0.99999999999999989</v>
      </c>
      <c r="E34" s="53">
        <f t="shared" si="8"/>
        <v>0.99999999999999989</v>
      </c>
      <c r="F34" s="53">
        <f t="shared" si="8"/>
        <v>1</v>
      </c>
      <c r="G34" s="53">
        <f t="shared" si="8"/>
        <v>1</v>
      </c>
      <c r="H34" s="53">
        <f t="shared" si="8"/>
        <v>1</v>
      </c>
      <c r="I34" s="53">
        <f>SUM($I28:$I33)</f>
        <v>0.99999999999999989</v>
      </c>
    </row>
    <row r="35" spans="2:9" x14ac:dyDescent="0.2"/>
    <row r="36" spans="2:9" x14ac:dyDescent="0.2">
      <c r="B36" s="26" t="s">
        <v>373</v>
      </c>
      <c r="D36" s="54">
        <f>IFERROR(($AD$4-$AD$5*$AD$6/$AD$7)/(0.5*($AD$5+$AD$6)-$AD$5*$AD$6/$AD$7),0)</f>
        <v>0.70597062490116325</v>
      </c>
    </row>
    <row r="37" spans="2:9" x14ac:dyDescent="0.2">
      <c r="B37" s="26" t="s">
        <v>374</v>
      </c>
      <c r="D37" s="54">
        <f>IFERROR(SQRT($AD$8/(I14*(MIN($AD$9,$AD$10)-1))),0)</f>
        <v>0.89034177910735257</v>
      </c>
    </row>
    <row r="38" spans="2:9" x14ac:dyDescent="0.2">
      <c r="B38" s="26" t="s">
        <v>375</v>
      </c>
      <c r="D38" s="55">
        <f>IFERROR(($AD$7-$AD$5-$AD$6+2*$AD$4)/$AD$7,0)</f>
        <v>0.90921760880440217</v>
      </c>
    </row>
    <row r="39" spans="2:9" x14ac:dyDescent="0.2"/>
    <row r="40" spans="2:9" ht="42" customHeight="1" x14ac:dyDescent="0.2">
      <c r="B40" s="56" t="s">
        <v>376</v>
      </c>
      <c r="C40" s="56"/>
      <c r="D40" s="56"/>
      <c r="E40" s="56"/>
      <c r="F40" s="56"/>
      <c r="G40" s="56"/>
      <c r="H40" s="56"/>
      <c r="I40" s="56"/>
    </row>
    <row r="41" spans="2:9" ht="28" customHeight="1" x14ac:dyDescent="0.2">
      <c r="B41" s="56" t="s">
        <v>377</v>
      </c>
      <c r="C41" s="56"/>
      <c r="D41" s="56"/>
      <c r="E41" s="56"/>
      <c r="F41" s="56"/>
      <c r="G41" s="56"/>
      <c r="H41" s="56"/>
      <c r="I41" s="56"/>
    </row>
    <row r="42" spans="2:9" ht="42" customHeight="1" x14ac:dyDescent="0.2">
      <c r="B42" s="56" t="s">
        <v>378</v>
      </c>
      <c r="C42" s="56"/>
      <c r="D42" s="56"/>
      <c r="E42" s="56"/>
      <c r="F42" s="56"/>
      <c r="G42" s="56"/>
      <c r="H42" s="56"/>
      <c r="I42" s="56"/>
    </row>
  </sheetData>
  <mergeCells count="3">
    <mergeCell ref="B40:I40"/>
    <mergeCell ref="B41:I41"/>
    <mergeCell ref="B42:I42"/>
  </mergeCells>
  <conditionalFormatting sqref="B8">
    <cfRule type="expression" dxfId="23" priority="38">
      <formula>$I$8=0</formula>
    </cfRule>
  </conditionalFormatting>
  <conditionalFormatting sqref="B9">
    <cfRule type="expression" dxfId="22" priority="37">
      <formula>$I$9=0</formula>
    </cfRule>
  </conditionalFormatting>
  <conditionalFormatting sqref="B10">
    <cfRule type="expression" dxfId="21" priority="36">
      <formula>$I$10=0</formula>
    </cfRule>
  </conditionalFormatting>
  <conditionalFormatting sqref="B11">
    <cfRule type="expression" dxfId="20" priority="35">
      <formula>$I$11=0</formula>
    </cfRule>
  </conditionalFormatting>
  <conditionalFormatting sqref="B12">
    <cfRule type="expression" dxfId="19" priority="34">
      <formula>$I$12=0</formula>
    </cfRule>
  </conditionalFormatting>
  <conditionalFormatting sqref="B13">
    <cfRule type="expression" dxfId="18" priority="33">
      <formula>$I$13=0</formula>
    </cfRule>
  </conditionalFormatting>
  <conditionalFormatting sqref="B18">
    <cfRule type="expression" dxfId="17" priority="25">
      <formula>$I$18=0</formula>
    </cfRule>
  </conditionalFormatting>
  <conditionalFormatting sqref="B19">
    <cfRule type="expression" dxfId="16" priority="24">
      <formula>$I$19=0</formula>
    </cfRule>
  </conditionalFormatting>
  <conditionalFormatting sqref="B20">
    <cfRule type="expression" dxfId="15" priority="23">
      <formula>$I$20=0</formula>
    </cfRule>
  </conditionalFormatting>
  <conditionalFormatting sqref="B21">
    <cfRule type="expression" dxfId="14" priority="22">
      <formula>$I$21=0</formula>
    </cfRule>
  </conditionalFormatting>
  <conditionalFormatting sqref="B22">
    <cfRule type="expression" dxfId="13" priority="21">
      <formula>$I$22=0</formula>
    </cfRule>
  </conditionalFormatting>
  <conditionalFormatting sqref="B23">
    <cfRule type="expression" dxfId="12" priority="20">
      <formula>$I$23=0</formula>
    </cfRule>
  </conditionalFormatting>
  <conditionalFormatting sqref="B28">
    <cfRule type="expression" dxfId="11" priority="12">
      <formula>$I$28=0</formula>
    </cfRule>
  </conditionalFormatting>
  <conditionalFormatting sqref="B29">
    <cfRule type="expression" dxfId="10" priority="11">
      <formula>$I$29=0</formula>
    </cfRule>
  </conditionalFormatting>
  <conditionalFormatting sqref="B30">
    <cfRule type="expression" dxfId="9" priority="10">
      <formula>$I$30=0</formula>
    </cfRule>
  </conditionalFormatting>
  <conditionalFormatting sqref="B31">
    <cfRule type="expression" dxfId="8" priority="9">
      <formula>$I$31=0</formula>
    </cfRule>
  </conditionalFormatting>
  <conditionalFormatting sqref="B32">
    <cfRule type="expression" dxfId="7" priority="8">
      <formula>$I$32=0</formula>
    </cfRule>
  </conditionalFormatting>
  <conditionalFormatting sqref="B33">
    <cfRule type="expression" dxfId="6" priority="7">
      <formula>$I$33=0</formula>
    </cfRule>
  </conditionalFormatting>
  <conditionalFormatting sqref="C7:H7">
    <cfRule type="expression" dxfId="5" priority="27">
      <formula>C$14=0</formula>
    </cfRule>
  </conditionalFormatting>
  <conditionalFormatting sqref="C17:H17">
    <cfRule type="expression" dxfId="4" priority="14">
      <formula>C$24=0</formula>
    </cfRule>
  </conditionalFormatting>
  <conditionalFormatting sqref="C27:H27">
    <cfRule type="expression" dxfId="3" priority="1">
      <formula>C$34=0</formula>
    </cfRule>
  </conditionalFormatting>
  <conditionalFormatting sqref="C8:I14">
    <cfRule type="expression" dxfId="2" priority="39">
      <formula>OR($I8=0,C$14=0)</formula>
    </cfRule>
  </conditionalFormatting>
  <conditionalFormatting sqref="C18:I24">
    <cfRule type="expression" dxfId="1" priority="26">
      <formula>OR($I18=0,C$24=0)</formula>
    </cfRule>
  </conditionalFormatting>
  <conditionalFormatting sqref="C28:I34">
    <cfRule type="expression" dxfId="0" priority="13">
      <formula>OR($I28=0,C$34=0)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28"/>
  <sheetViews>
    <sheetView workbookViewId="0"/>
  </sheetViews>
  <sheetFormatPr baseColWidth="10" defaultRowHeight="15" x14ac:dyDescent="0.2"/>
  <sheetData>
    <row r="1" spans="1:17" x14ac:dyDescent="0.2">
      <c r="A1" t="s">
        <v>243</v>
      </c>
      <c r="B1" t="s">
        <v>244</v>
      </c>
      <c r="C1" t="s">
        <v>245</v>
      </c>
      <c r="D1" t="s">
        <v>246</v>
      </c>
      <c r="E1" t="s">
        <v>247</v>
      </c>
      <c r="F1" t="s">
        <v>248</v>
      </c>
      <c r="G1" t="s">
        <v>249</v>
      </c>
      <c r="H1" t="s">
        <v>250</v>
      </c>
      <c r="I1" t="s">
        <v>251</v>
      </c>
      <c r="J1" t="s">
        <v>252</v>
      </c>
      <c r="K1" t="s">
        <v>253</v>
      </c>
      <c r="L1" t="s">
        <v>254</v>
      </c>
      <c r="N1" t="s">
        <v>241</v>
      </c>
      <c r="P1">
        <v>1</v>
      </c>
      <c r="Q1">
        <v>1</v>
      </c>
    </row>
    <row r="2" spans="1:17" x14ac:dyDescent="0.2">
      <c r="A2" t="s">
        <v>1</v>
      </c>
      <c r="B2">
        <v>0.84309000000000001</v>
      </c>
      <c r="C2">
        <v>0.47381000000000001</v>
      </c>
      <c r="D2">
        <v>0.18994</v>
      </c>
      <c r="E2">
        <v>0.53552</v>
      </c>
      <c r="F2">
        <v>0.3468</v>
      </c>
      <c r="G2">
        <v>0.86053000000000002</v>
      </c>
      <c r="H2">
        <v>0.53510999999999997</v>
      </c>
      <c r="I2">
        <v>8.5800000000000008E-3</v>
      </c>
      <c r="J2">
        <v>0.95987999999999996</v>
      </c>
      <c r="K2">
        <v>0.29643000000000003</v>
      </c>
      <c r="L2">
        <v>0.1</v>
      </c>
      <c r="N2" t="s">
        <v>242</v>
      </c>
      <c r="P2">
        <v>2</v>
      </c>
      <c r="Q2">
        <v>2</v>
      </c>
    </row>
    <row r="3" spans="1:17" x14ac:dyDescent="0.2">
      <c r="A3" t="s">
        <v>3</v>
      </c>
      <c r="B3">
        <v>0.49468000000000001</v>
      </c>
      <c r="C3">
        <v>0.71667000000000003</v>
      </c>
      <c r="D3">
        <v>0.70111999999999997</v>
      </c>
      <c r="E3">
        <v>0.64480999999999999</v>
      </c>
      <c r="F3">
        <v>0.73063999999999996</v>
      </c>
      <c r="G3">
        <v>0.50263000000000002</v>
      </c>
      <c r="H3">
        <v>0.72397</v>
      </c>
      <c r="I3">
        <v>0.65664999999999996</v>
      </c>
      <c r="J3">
        <v>0.64198</v>
      </c>
      <c r="K3">
        <v>0.71428999999999998</v>
      </c>
      <c r="L3">
        <v>0.69730000000000003</v>
      </c>
      <c r="P3">
        <v>3</v>
      </c>
      <c r="Q3">
        <v>3</v>
      </c>
    </row>
    <row r="4" spans="1:17" x14ac:dyDescent="0.2">
      <c r="A4" t="s">
        <v>5</v>
      </c>
      <c r="B4">
        <v>0.26063999999999998</v>
      </c>
      <c r="C4">
        <v>0.32618999999999998</v>
      </c>
      <c r="D4">
        <v>0.46927000000000002</v>
      </c>
      <c r="E4">
        <v>0.31875999999999999</v>
      </c>
      <c r="F4">
        <v>0.45790999999999998</v>
      </c>
      <c r="G4">
        <v>0.25789000000000001</v>
      </c>
      <c r="H4">
        <v>0.32202999999999998</v>
      </c>
      <c r="I4">
        <v>0.27467999999999998</v>
      </c>
      <c r="J4">
        <v>0.33642</v>
      </c>
      <c r="K4">
        <v>0.48214000000000001</v>
      </c>
      <c r="L4">
        <v>0.47297</v>
      </c>
      <c r="P4">
        <v>4</v>
      </c>
      <c r="Q4">
        <v>4</v>
      </c>
    </row>
    <row r="5" spans="1:17" x14ac:dyDescent="0.2">
      <c r="A5" t="s">
        <v>7</v>
      </c>
      <c r="B5">
        <v>0.72074000000000005</v>
      </c>
      <c r="C5">
        <v>0.47619</v>
      </c>
      <c r="D5">
        <v>0.38546999999999998</v>
      </c>
      <c r="E5">
        <v>0.68852000000000002</v>
      </c>
      <c r="F5">
        <v>0.33333000000000002</v>
      </c>
      <c r="G5">
        <v>0.73421000000000003</v>
      </c>
      <c r="H5">
        <v>0.49879000000000001</v>
      </c>
      <c r="I5">
        <v>0.67810999999999999</v>
      </c>
      <c r="J5">
        <v>0.68518999999999997</v>
      </c>
      <c r="K5">
        <v>0.32500000000000001</v>
      </c>
      <c r="L5">
        <v>0.35135</v>
      </c>
      <c r="P5">
        <v>5</v>
      </c>
      <c r="Q5">
        <v>5</v>
      </c>
    </row>
    <row r="6" spans="1:17" x14ac:dyDescent="0.2">
      <c r="A6" t="s">
        <v>9</v>
      </c>
      <c r="B6">
        <v>0.52127999999999997</v>
      </c>
      <c r="C6">
        <v>0.69047999999999998</v>
      </c>
      <c r="D6">
        <v>0.82401999999999997</v>
      </c>
      <c r="E6">
        <v>0.37705</v>
      </c>
      <c r="F6">
        <v>0.68013000000000001</v>
      </c>
      <c r="G6">
        <v>0.52632000000000001</v>
      </c>
      <c r="H6">
        <v>0.68039000000000005</v>
      </c>
      <c r="I6">
        <v>0.39913999999999999</v>
      </c>
      <c r="J6">
        <v>0.35185</v>
      </c>
      <c r="K6">
        <v>0.68928999999999996</v>
      </c>
      <c r="L6">
        <v>0.83513999999999999</v>
      </c>
      <c r="Q6">
        <v>6</v>
      </c>
    </row>
    <row r="7" spans="1:17" x14ac:dyDescent="0.2">
      <c r="A7" t="s">
        <v>11</v>
      </c>
      <c r="B7">
        <v>0.52127999999999997</v>
      </c>
      <c r="C7">
        <v>0.80713999999999997</v>
      </c>
      <c r="D7">
        <v>0.72345999999999999</v>
      </c>
      <c r="E7">
        <v>0.67213000000000001</v>
      </c>
      <c r="F7">
        <v>0.72053999999999996</v>
      </c>
      <c r="G7">
        <v>0.50788999999999995</v>
      </c>
      <c r="H7">
        <v>0.82081999999999999</v>
      </c>
      <c r="I7">
        <v>0.69528000000000001</v>
      </c>
      <c r="J7">
        <v>0.69443999999999995</v>
      </c>
      <c r="K7">
        <v>0.69286000000000003</v>
      </c>
      <c r="L7">
        <v>0.71350999999999998</v>
      </c>
    </row>
    <row r="8" spans="1:17" x14ac:dyDescent="0.2">
      <c r="A8" t="s">
        <v>13</v>
      </c>
      <c r="B8">
        <v>0.87234</v>
      </c>
      <c r="C8">
        <v>0.26667000000000002</v>
      </c>
      <c r="D8">
        <v>0.22067000000000001</v>
      </c>
      <c r="E8">
        <v>0.71038000000000001</v>
      </c>
      <c r="F8">
        <v>8.7540000000000007E-2</v>
      </c>
      <c r="G8">
        <v>0.87104999999999999</v>
      </c>
      <c r="H8">
        <v>0.25181999999999999</v>
      </c>
      <c r="I8">
        <v>0.64378000000000002</v>
      </c>
      <c r="J8">
        <v>0.73148000000000002</v>
      </c>
      <c r="K8">
        <v>7.1429999999999993E-2</v>
      </c>
      <c r="L8">
        <v>0.25135000000000002</v>
      </c>
    </row>
    <row r="9" spans="1:17" x14ac:dyDescent="0.2">
      <c r="A9" t="s">
        <v>15</v>
      </c>
      <c r="B9">
        <v>0.69149000000000005</v>
      </c>
      <c r="C9">
        <v>0.46905000000000002</v>
      </c>
      <c r="D9">
        <v>0.18156</v>
      </c>
      <c r="E9">
        <v>0.29508000000000001</v>
      </c>
      <c r="F9">
        <v>0.24242</v>
      </c>
      <c r="G9">
        <v>0.67895000000000005</v>
      </c>
      <c r="H9">
        <v>0.47458</v>
      </c>
      <c r="I9">
        <v>0.27039000000000002</v>
      </c>
      <c r="J9">
        <v>0.33024999999999999</v>
      </c>
      <c r="K9">
        <v>0.23214000000000001</v>
      </c>
      <c r="L9">
        <v>0.18107999999999999</v>
      </c>
    </row>
    <row r="10" spans="1:17" x14ac:dyDescent="0.2">
      <c r="A10" t="s">
        <v>17</v>
      </c>
      <c r="B10">
        <v>0.73936000000000002</v>
      </c>
      <c r="C10">
        <v>0.66905000000000003</v>
      </c>
      <c r="D10">
        <v>0.67318</v>
      </c>
      <c r="E10">
        <v>0.48633999999999999</v>
      </c>
      <c r="F10">
        <v>0.39056999999999997</v>
      </c>
      <c r="G10">
        <v>0.73946999999999996</v>
      </c>
      <c r="H10">
        <v>0.66586000000000001</v>
      </c>
      <c r="I10">
        <v>0.49356</v>
      </c>
      <c r="J10">
        <v>0.48764999999999997</v>
      </c>
      <c r="K10">
        <v>0.37857000000000002</v>
      </c>
      <c r="L10">
        <v>0.67027000000000003</v>
      </c>
    </row>
    <row r="11" spans="1:17" x14ac:dyDescent="0.2">
      <c r="A11" t="s">
        <v>19</v>
      </c>
      <c r="B11">
        <v>0.86702000000000001</v>
      </c>
      <c r="C11">
        <v>0.12381</v>
      </c>
      <c r="D11">
        <v>0.30725999999999998</v>
      </c>
      <c r="E11">
        <v>0.70491999999999999</v>
      </c>
      <c r="F11">
        <v>9.7640000000000005E-2</v>
      </c>
      <c r="G11">
        <v>0.85789000000000004</v>
      </c>
      <c r="H11">
        <v>0.12107</v>
      </c>
      <c r="I11">
        <v>0.76395000000000002</v>
      </c>
      <c r="J11">
        <v>0.63271999999999995</v>
      </c>
      <c r="K11">
        <v>9.6430000000000002E-2</v>
      </c>
      <c r="L11">
        <v>0.31891999999999998</v>
      </c>
    </row>
    <row r="12" spans="1:17" x14ac:dyDescent="0.2">
      <c r="A12" t="s">
        <v>21</v>
      </c>
      <c r="B12">
        <v>0.68616999999999995</v>
      </c>
      <c r="C12">
        <v>0.25237999999999999</v>
      </c>
      <c r="D12">
        <v>0.19273999999999999</v>
      </c>
      <c r="E12">
        <v>0.46266000000000002</v>
      </c>
      <c r="F12">
        <v>0.23569000000000001</v>
      </c>
      <c r="G12">
        <v>0.68947000000000003</v>
      </c>
      <c r="H12">
        <v>0.25181999999999999</v>
      </c>
      <c r="I12">
        <v>0.40343000000000001</v>
      </c>
      <c r="J12">
        <v>0.50617000000000001</v>
      </c>
      <c r="K12">
        <v>0.23214000000000001</v>
      </c>
      <c r="L12">
        <v>0.18378</v>
      </c>
    </row>
    <row r="13" spans="1:17" x14ac:dyDescent="0.2">
      <c r="A13" t="s">
        <v>23</v>
      </c>
      <c r="B13">
        <v>0.68084999999999996</v>
      </c>
      <c r="C13">
        <v>0.31190000000000001</v>
      </c>
      <c r="D13">
        <v>0.20111999999999999</v>
      </c>
      <c r="E13">
        <v>0.2969</v>
      </c>
      <c r="F13">
        <v>0.19528999999999999</v>
      </c>
      <c r="G13">
        <v>0.67367999999999995</v>
      </c>
      <c r="H13">
        <v>0.32202999999999998</v>
      </c>
      <c r="I13">
        <v>0.28754999999999997</v>
      </c>
      <c r="J13">
        <v>0.30247000000000002</v>
      </c>
      <c r="K13">
        <v>0.2</v>
      </c>
      <c r="L13">
        <v>0.18919</v>
      </c>
    </row>
    <row r="14" spans="1:17" x14ac:dyDescent="0.2">
      <c r="A14" t="s">
        <v>27</v>
      </c>
      <c r="B14">
        <v>0.69415000000000004</v>
      </c>
      <c r="C14">
        <v>0.45951999999999998</v>
      </c>
      <c r="D14">
        <v>0.21229000000000001</v>
      </c>
      <c r="E14">
        <v>0.32423000000000002</v>
      </c>
      <c r="F14">
        <v>0.46128000000000002</v>
      </c>
      <c r="G14">
        <v>0.69211</v>
      </c>
      <c r="H14">
        <v>0.46489000000000003</v>
      </c>
      <c r="I14">
        <v>0.36052000000000001</v>
      </c>
      <c r="J14">
        <v>0.31173000000000001</v>
      </c>
      <c r="K14">
        <v>0.47857</v>
      </c>
      <c r="L14">
        <v>0.19189000000000001</v>
      </c>
    </row>
    <row r="15" spans="1:17" x14ac:dyDescent="0.2">
      <c r="A15" t="s">
        <v>29</v>
      </c>
      <c r="B15">
        <v>0.67286999999999997</v>
      </c>
      <c r="C15">
        <v>0.46189999999999998</v>
      </c>
      <c r="D15">
        <v>0.18715000000000001</v>
      </c>
      <c r="E15">
        <v>0.30054999999999998</v>
      </c>
      <c r="F15">
        <v>0.31986999999999999</v>
      </c>
      <c r="G15">
        <v>0.67105000000000004</v>
      </c>
      <c r="H15">
        <v>0.46005000000000001</v>
      </c>
      <c r="I15">
        <v>0.30901000000000001</v>
      </c>
      <c r="J15">
        <v>0.29630000000000001</v>
      </c>
      <c r="K15">
        <v>0.34286</v>
      </c>
      <c r="L15">
        <v>0.17568</v>
      </c>
    </row>
    <row r="16" spans="1:17" x14ac:dyDescent="0.2">
      <c r="A16" t="s">
        <v>31</v>
      </c>
      <c r="B16">
        <v>0.29254999999999998</v>
      </c>
      <c r="C16">
        <v>0.30475999999999998</v>
      </c>
      <c r="D16">
        <v>0.20949999999999999</v>
      </c>
      <c r="E16">
        <v>0.17304</v>
      </c>
      <c r="F16">
        <v>0.44780999999999999</v>
      </c>
      <c r="G16">
        <v>0.29210999999999998</v>
      </c>
      <c r="H16">
        <v>0.32202999999999998</v>
      </c>
      <c r="I16">
        <v>0.19313</v>
      </c>
      <c r="J16">
        <v>0.17593</v>
      </c>
      <c r="K16">
        <v>0.42857000000000001</v>
      </c>
      <c r="L16">
        <v>0.20269999999999999</v>
      </c>
    </row>
    <row r="17" spans="1:12" x14ac:dyDescent="0.2">
      <c r="A17" t="s">
        <v>33</v>
      </c>
      <c r="B17">
        <v>0.85106000000000004</v>
      </c>
      <c r="C17">
        <v>0.32618999999999998</v>
      </c>
      <c r="D17">
        <v>0.3352</v>
      </c>
      <c r="E17">
        <v>0.13478999999999999</v>
      </c>
      <c r="F17">
        <v>0.13131000000000001</v>
      </c>
      <c r="G17">
        <v>0.86053000000000002</v>
      </c>
      <c r="H17">
        <v>0.34139999999999998</v>
      </c>
      <c r="I17">
        <v>0.12017</v>
      </c>
      <c r="J17">
        <v>0.1358</v>
      </c>
      <c r="K17">
        <v>0.12856999999999999</v>
      </c>
      <c r="L17">
        <v>0.30810999999999999</v>
      </c>
    </row>
    <row r="18" spans="1:12" x14ac:dyDescent="0.2">
      <c r="A18" t="s">
        <v>35</v>
      </c>
      <c r="B18">
        <v>0.47605999999999998</v>
      </c>
      <c r="C18">
        <v>0.70238</v>
      </c>
      <c r="D18">
        <v>0.35196</v>
      </c>
      <c r="E18">
        <v>0.69035000000000002</v>
      </c>
      <c r="F18">
        <v>0.74073999999999995</v>
      </c>
      <c r="G18">
        <v>0.49210999999999999</v>
      </c>
      <c r="H18">
        <v>0.73123000000000005</v>
      </c>
      <c r="I18">
        <v>0.71245000000000003</v>
      </c>
      <c r="J18">
        <v>0.65432000000000001</v>
      </c>
      <c r="K18">
        <v>0.75356999999999996</v>
      </c>
      <c r="L18">
        <v>0.32702999999999999</v>
      </c>
    </row>
    <row r="19" spans="1:12" x14ac:dyDescent="0.2">
      <c r="A19" t="s">
        <v>37</v>
      </c>
      <c r="B19">
        <v>0.67818999999999996</v>
      </c>
      <c r="C19">
        <v>0.33571000000000001</v>
      </c>
      <c r="D19">
        <v>0.21229000000000001</v>
      </c>
      <c r="E19">
        <v>0.69399</v>
      </c>
      <c r="F19">
        <v>0.53871999999999998</v>
      </c>
      <c r="G19">
        <v>0.66578999999999999</v>
      </c>
      <c r="H19">
        <v>0.33898</v>
      </c>
      <c r="I19">
        <v>0.67810999999999999</v>
      </c>
      <c r="J19">
        <v>0.70062000000000002</v>
      </c>
      <c r="K19">
        <v>0.55713999999999997</v>
      </c>
      <c r="L19">
        <v>0.21351000000000001</v>
      </c>
    </row>
    <row r="20" spans="1:12" x14ac:dyDescent="0.2">
      <c r="A20" t="s">
        <v>39</v>
      </c>
      <c r="B20">
        <v>0.68883000000000005</v>
      </c>
      <c r="C20">
        <v>0.47381000000000001</v>
      </c>
      <c r="D20">
        <v>0.18715000000000001</v>
      </c>
      <c r="E20">
        <v>0.33879999999999999</v>
      </c>
      <c r="F20">
        <v>0.44444</v>
      </c>
      <c r="G20">
        <v>0.68947000000000003</v>
      </c>
      <c r="H20">
        <v>0.48426000000000002</v>
      </c>
      <c r="I20">
        <v>0.33046999999999999</v>
      </c>
      <c r="J20">
        <v>0.35185</v>
      </c>
      <c r="K20">
        <v>0.43929000000000001</v>
      </c>
      <c r="L20">
        <v>0.18107999999999999</v>
      </c>
    </row>
    <row r="21" spans="1:12" x14ac:dyDescent="0.2">
      <c r="A21" t="s">
        <v>41</v>
      </c>
      <c r="B21">
        <v>0.28722999999999999</v>
      </c>
      <c r="C21">
        <v>0.28810000000000002</v>
      </c>
      <c r="D21">
        <v>0.18436</v>
      </c>
      <c r="E21">
        <v>0.19853999999999999</v>
      </c>
      <c r="F21">
        <v>0.40740999999999999</v>
      </c>
      <c r="G21">
        <v>0.28947000000000001</v>
      </c>
      <c r="H21">
        <v>0.29781999999999997</v>
      </c>
      <c r="I21">
        <v>0.1588</v>
      </c>
      <c r="J21">
        <v>0.22839999999999999</v>
      </c>
      <c r="K21">
        <v>0.41428999999999999</v>
      </c>
      <c r="L21">
        <v>0.17568</v>
      </c>
    </row>
    <row r="22" spans="1:12" x14ac:dyDescent="0.2">
      <c r="A22" t="s">
        <v>43</v>
      </c>
      <c r="B22">
        <v>0.85638000000000003</v>
      </c>
      <c r="C22">
        <v>0.78095000000000003</v>
      </c>
      <c r="D22">
        <v>0.16200999999999999</v>
      </c>
      <c r="E22">
        <v>0.33515</v>
      </c>
      <c r="F22">
        <v>0.45790999999999998</v>
      </c>
      <c r="G22">
        <v>0.86053000000000002</v>
      </c>
      <c r="H22">
        <v>0.79418999999999995</v>
      </c>
      <c r="I22">
        <v>0.35193000000000002</v>
      </c>
      <c r="J22">
        <v>0.33333000000000002</v>
      </c>
      <c r="K22">
        <v>0.43929000000000001</v>
      </c>
      <c r="L22">
        <v>0.16216</v>
      </c>
    </row>
    <row r="23" spans="1:12" x14ac:dyDescent="0.2">
      <c r="A23" t="s">
        <v>45</v>
      </c>
      <c r="B23">
        <v>0.78722999999999999</v>
      </c>
      <c r="C23">
        <v>0.47143000000000002</v>
      </c>
      <c r="D23">
        <v>0.18994</v>
      </c>
      <c r="E23">
        <v>0.34791</v>
      </c>
      <c r="F23">
        <v>0.3165</v>
      </c>
      <c r="G23">
        <v>0.79210999999999998</v>
      </c>
      <c r="H23">
        <v>0.47942000000000001</v>
      </c>
      <c r="I23">
        <v>0.34334999999999999</v>
      </c>
      <c r="J23">
        <v>0.33950999999999998</v>
      </c>
      <c r="K23">
        <v>0.32500000000000001</v>
      </c>
      <c r="L23">
        <v>0.18107999999999999</v>
      </c>
    </row>
    <row r="24" spans="1:12" x14ac:dyDescent="0.2">
      <c r="A24" t="s">
        <v>48</v>
      </c>
      <c r="B24">
        <v>0.88563999999999998</v>
      </c>
      <c r="C24">
        <v>0.53810000000000002</v>
      </c>
      <c r="D24">
        <v>0.46927000000000002</v>
      </c>
      <c r="E24">
        <v>0.1275</v>
      </c>
      <c r="F24">
        <v>0.41414000000000001</v>
      </c>
      <c r="G24">
        <v>0.87895000000000001</v>
      </c>
      <c r="H24">
        <v>0.53510999999999997</v>
      </c>
      <c r="I24">
        <v>0.12876000000000001</v>
      </c>
      <c r="J24">
        <v>0.13889000000000001</v>
      </c>
      <c r="K24">
        <v>0.41786000000000001</v>
      </c>
      <c r="L24">
        <v>0.46756999999999999</v>
      </c>
    </row>
    <row r="25" spans="1:12" x14ac:dyDescent="0.2">
      <c r="A25" t="s">
        <v>50</v>
      </c>
      <c r="B25">
        <v>0.31117</v>
      </c>
      <c r="C25">
        <v>0.68332999999999999</v>
      </c>
      <c r="D25">
        <v>0.62290999999999996</v>
      </c>
      <c r="E25">
        <v>0.68306</v>
      </c>
      <c r="F25">
        <v>0.62963000000000002</v>
      </c>
      <c r="G25">
        <v>0.31841999999999998</v>
      </c>
      <c r="H25">
        <v>0.67069999999999996</v>
      </c>
      <c r="I25">
        <v>0.71674000000000004</v>
      </c>
      <c r="J25">
        <v>0.67593000000000003</v>
      </c>
      <c r="K25">
        <v>0.625</v>
      </c>
      <c r="L25">
        <v>0.62161999999999995</v>
      </c>
    </row>
    <row r="26" spans="1:12" x14ac:dyDescent="0.2">
      <c r="A26" t="s">
        <v>52</v>
      </c>
      <c r="B26">
        <v>0.51861999999999997</v>
      </c>
      <c r="C26">
        <v>0.49286000000000002</v>
      </c>
      <c r="D26">
        <v>0.48882999999999999</v>
      </c>
      <c r="E26">
        <v>0.79598999999999998</v>
      </c>
      <c r="F26">
        <v>0.51178000000000001</v>
      </c>
      <c r="G26">
        <v>0.51315999999999995</v>
      </c>
      <c r="H26">
        <v>0.48668</v>
      </c>
      <c r="I26">
        <v>0.81115999999999999</v>
      </c>
      <c r="J26">
        <v>0.77468999999999999</v>
      </c>
      <c r="K26">
        <v>0.51071</v>
      </c>
      <c r="L26">
        <v>0.50541000000000003</v>
      </c>
    </row>
    <row r="27" spans="1:12" x14ac:dyDescent="0.2">
      <c r="A27" t="s">
        <v>54</v>
      </c>
      <c r="B27">
        <v>0.83245000000000002</v>
      </c>
      <c r="C27">
        <v>0.52619000000000005</v>
      </c>
      <c r="D27">
        <v>0.29609000000000002</v>
      </c>
      <c r="E27">
        <v>0.16028999999999999</v>
      </c>
      <c r="F27">
        <v>0.11111</v>
      </c>
      <c r="G27">
        <v>0.83157999999999999</v>
      </c>
      <c r="H27">
        <v>0.51332</v>
      </c>
      <c r="I27">
        <v>0.12876000000000001</v>
      </c>
      <c r="J27">
        <v>0.17593</v>
      </c>
      <c r="K27">
        <v>0.12143</v>
      </c>
      <c r="L27">
        <v>0.30270000000000002</v>
      </c>
    </row>
    <row r="28" spans="1:12" x14ac:dyDescent="0.2">
      <c r="A28" t="s">
        <v>56</v>
      </c>
      <c r="B28">
        <v>0.68350999999999995</v>
      </c>
      <c r="C28">
        <v>0.35714000000000001</v>
      </c>
      <c r="D28">
        <v>0.28211999999999998</v>
      </c>
      <c r="E28">
        <v>0.30601</v>
      </c>
      <c r="F28">
        <v>0.20538999999999999</v>
      </c>
      <c r="G28">
        <v>0.66315999999999997</v>
      </c>
      <c r="H28">
        <v>0.35109000000000001</v>
      </c>
      <c r="I28">
        <v>0.29185</v>
      </c>
      <c r="J28">
        <v>0.31790000000000002</v>
      </c>
      <c r="K28">
        <v>0.21786</v>
      </c>
      <c r="L28">
        <v>0.29188999999999998</v>
      </c>
    </row>
    <row r="29" spans="1:12" x14ac:dyDescent="0.2">
      <c r="A29" t="s">
        <v>58</v>
      </c>
      <c r="B29">
        <v>0.49468000000000001</v>
      </c>
      <c r="C29">
        <v>0.65476000000000001</v>
      </c>
      <c r="D29">
        <v>0.50558999999999998</v>
      </c>
      <c r="E29">
        <v>0.32240000000000002</v>
      </c>
      <c r="F29">
        <v>0.70706999999999998</v>
      </c>
      <c r="G29">
        <v>0.49210999999999999</v>
      </c>
      <c r="H29">
        <v>0.65132999999999996</v>
      </c>
      <c r="I29">
        <v>0.34334999999999999</v>
      </c>
      <c r="J29">
        <v>0.32716000000000001</v>
      </c>
      <c r="K29">
        <v>0.71070999999999995</v>
      </c>
      <c r="L29">
        <v>0.50810999999999995</v>
      </c>
    </row>
    <row r="30" spans="1:12" x14ac:dyDescent="0.2">
      <c r="A30" t="s">
        <v>60</v>
      </c>
      <c r="B30">
        <v>0.29787000000000002</v>
      </c>
      <c r="C30">
        <v>0.68095000000000006</v>
      </c>
      <c r="D30">
        <v>0.54749000000000003</v>
      </c>
      <c r="E30">
        <v>0.82877999999999996</v>
      </c>
      <c r="F30">
        <v>0.69359999999999999</v>
      </c>
      <c r="G30">
        <v>0.30263000000000001</v>
      </c>
      <c r="H30">
        <v>0.69006999999999996</v>
      </c>
      <c r="I30">
        <v>0.83262000000000003</v>
      </c>
      <c r="J30">
        <v>0.81789999999999996</v>
      </c>
      <c r="K30">
        <v>0.67857000000000001</v>
      </c>
      <c r="L30">
        <v>0.55676000000000003</v>
      </c>
    </row>
    <row r="31" spans="1:12" x14ac:dyDescent="0.2">
      <c r="A31" t="s">
        <v>62</v>
      </c>
      <c r="B31">
        <v>0.26595999999999997</v>
      </c>
      <c r="C31">
        <v>0.68571000000000004</v>
      </c>
      <c r="D31">
        <v>0.50838000000000005</v>
      </c>
      <c r="E31">
        <v>0.85428000000000004</v>
      </c>
      <c r="F31">
        <v>0.91918999999999995</v>
      </c>
      <c r="G31">
        <v>0.30263000000000001</v>
      </c>
      <c r="H31">
        <v>0.7046</v>
      </c>
      <c r="I31">
        <v>0.82403000000000004</v>
      </c>
      <c r="J31">
        <v>0.83333000000000002</v>
      </c>
      <c r="K31">
        <v>0.84643000000000002</v>
      </c>
      <c r="L31">
        <v>0.55945999999999996</v>
      </c>
    </row>
    <row r="32" spans="1:12" x14ac:dyDescent="0.2">
      <c r="A32" t="s">
        <v>64</v>
      </c>
      <c r="B32">
        <v>0.68616999999999995</v>
      </c>
      <c r="C32">
        <v>0.27143</v>
      </c>
      <c r="D32">
        <v>0.32961000000000001</v>
      </c>
      <c r="E32">
        <v>0.20219000000000001</v>
      </c>
      <c r="F32">
        <v>0.16162000000000001</v>
      </c>
      <c r="G32">
        <v>0.69211</v>
      </c>
      <c r="H32">
        <v>0.25666</v>
      </c>
      <c r="I32">
        <v>0.22747000000000001</v>
      </c>
      <c r="J32">
        <v>0.17901</v>
      </c>
      <c r="K32">
        <v>0.17499999999999999</v>
      </c>
      <c r="L32">
        <v>0.32432</v>
      </c>
    </row>
    <row r="33" spans="1:12" x14ac:dyDescent="0.2">
      <c r="A33" t="s">
        <v>66</v>
      </c>
      <c r="B33">
        <v>0.67552999999999996</v>
      </c>
      <c r="C33">
        <v>0.31190000000000001</v>
      </c>
      <c r="D33">
        <v>0.34637000000000001</v>
      </c>
      <c r="E33">
        <v>0.15847</v>
      </c>
      <c r="F33">
        <v>0.27272999999999997</v>
      </c>
      <c r="G33">
        <v>0.67367999999999995</v>
      </c>
      <c r="H33">
        <v>0.31961000000000001</v>
      </c>
      <c r="I33">
        <v>0.18454999999999999</v>
      </c>
      <c r="J33">
        <v>0.15432000000000001</v>
      </c>
      <c r="K33">
        <v>0.26071</v>
      </c>
      <c r="L33">
        <v>0.33243</v>
      </c>
    </row>
    <row r="34" spans="1:12" x14ac:dyDescent="0.2">
      <c r="A34" t="s">
        <v>69</v>
      </c>
      <c r="B34">
        <v>0.49202000000000001</v>
      </c>
      <c r="C34">
        <v>0.86667000000000005</v>
      </c>
      <c r="D34">
        <v>6.4250000000000002E-2</v>
      </c>
      <c r="E34">
        <v>0.68123999999999996</v>
      </c>
      <c r="F34">
        <v>0.74073999999999995</v>
      </c>
      <c r="G34">
        <v>0.48947000000000002</v>
      </c>
      <c r="H34">
        <v>0.85472000000000004</v>
      </c>
      <c r="I34">
        <v>0.60514999999999997</v>
      </c>
      <c r="J34">
        <v>0.74690999999999996</v>
      </c>
      <c r="K34">
        <v>0.75356999999999996</v>
      </c>
      <c r="L34">
        <v>8.9190000000000005E-2</v>
      </c>
    </row>
    <row r="35" spans="1:12" x14ac:dyDescent="0.2">
      <c r="A35" t="s">
        <v>71</v>
      </c>
      <c r="B35">
        <v>0.77127999999999997</v>
      </c>
      <c r="C35">
        <v>0.28571000000000002</v>
      </c>
      <c r="D35">
        <v>0.29887999999999998</v>
      </c>
      <c r="E35">
        <v>0.83970999999999996</v>
      </c>
      <c r="F35">
        <v>0.77441000000000004</v>
      </c>
      <c r="G35">
        <v>0.77895000000000003</v>
      </c>
      <c r="H35">
        <v>0.29055999999999998</v>
      </c>
      <c r="I35">
        <v>0.81974000000000002</v>
      </c>
      <c r="J35">
        <v>0.86111000000000004</v>
      </c>
      <c r="K35">
        <v>0.77500000000000002</v>
      </c>
      <c r="L35">
        <v>0.28377999999999998</v>
      </c>
    </row>
    <row r="36" spans="1:12" x14ac:dyDescent="0.2">
      <c r="A36" t="s">
        <v>73</v>
      </c>
      <c r="B36">
        <v>0.64893999999999996</v>
      </c>
      <c r="C36">
        <v>0.33333000000000002</v>
      </c>
      <c r="D36">
        <v>0.44972000000000001</v>
      </c>
      <c r="E36">
        <v>0.47177000000000002</v>
      </c>
      <c r="F36">
        <v>0.24242</v>
      </c>
      <c r="G36">
        <v>0.63421000000000005</v>
      </c>
      <c r="H36">
        <v>0.34139999999999998</v>
      </c>
      <c r="I36">
        <v>0.45063999999999999</v>
      </c>
      <c r="J36">
        <v>0.48457</v>
      </c>
      <c r="K36">
        <v>0.22142999999999999</v>
      </c>
      <c r="L36">
        <v>0.45945999999999998</v>
      </c>
    </row>
    <row r="37" spans="1:12" x14ac:dyDescent="0.2">
      <c r="A37" t="s">
        <v>75</v>
      </c>
      <c r="B37">
        <v>0.67286999999999997</v>
      </c>
      <c r="C37">
        <v>0.10952000000000001</v>
      </c>
      <c r="D37">
        <v>0.34916000000000003</v>
      </c>
      <c r="E37">
        <v>0.70491999999999999</v>
      </c>
      <c r="F37">
        <v>0.52188999999999997</v>
      </c>
      <c r="G37">
        <v>0.65788999999999997</v>
      </c>
      <c r="H37">
        <v>0.10412</v>
      </c>
      <c r="I37">
        <v>0.78969999999999996</v>
      </c>
      <c r="J37">
        <v>0.65122999999999998</v>
      </c>
      <c r="K37">
        <v>0.53213999999999995</v>
      </c>
      <c r="L37">
        <v>0.34865000000000002</v>
      </c>
    </row>
    <row r="38" spans="1:12" x14ac:dyDescent="0.2">
      <c r="A38" t="s">
        <v>77</v>
      </c>
      <c r="B38">
        <v>0.85904000000000003</v>
      </c>
      <c r="C38">
        <v>0.10952000000000001</v>
      </c>
      <c r="D38">
        <v>0.13686999999999999</v>
      </c>
      <c r="E38">
        <v>0.86156999999999995</v>
      </c>
      <c r="F38">
        <v>0.25589000000000001</v>
      </c>
      <c r="G38">
        <v>0.83684000000000003</v>
      </c>
      <c r="H38">
        <v>0.10654</v>
      </c>
      <c r="I38">
        <v>0.84979000000000005</v>
      </c>
      <c r="J38">
        <v>0.88888999999999996</v>
      </c>
      <c r="K38">
        <v>0.25</v>
      </c>
      <c r="L38">
        <v>0.13242999999999999</v>
      </c>
    </row>
    <row r="39" spans="1:12" x14ac:dyDescent="0.2">
      <c r="A39" t="s">
        <v>79</v>
      </c>
      <c r="B39">
        <v>0.51329999999999998</v>
      </c>
      <c r="C39">
        <v>0.29524</v>
      </c>
      <c r="D39">
        <v>0.12848999999999999</v>
      </c>
      <c r="E39">
        <v>0.67395000000000005</v>
      </c>
      <c r="F39">
        <v>0.82155</v>
      </c>
      <c r="G39">
        <v>0.51578999999999997</v>
      </c>
      <c r="H39">
        <v>0.30508000000000002</v>
      </c>
      <c r="I39">
        <v>0.66524000000000005</v>
      </c>
      <c r="J39">
        <v>0.68518999999999997</v>
      </c>
      <c r="K39">
        <v>0.82857000000000003</v>
      </c>
      <c r="L39">
        <v>0.12432</v>
      </c>
    </row>
    <row r="40" spans="1:12" x14ac:dyDescent="0.2">
      <c r="A40" t="s">
        <v>81</v>
      </c>
      <c r="B40">
        <v>0.82181000000000004</v>
      </c>
      <c r="C40">
        <v>0.25475999999999999</v>
      </c>
      <c r="D40">
        <v>0.15642</v>
      </c>
      <c r="E40">
        <v>0.29143999999999998</v>
      </c>
      <c r="F40">
        <v>0.16835</v>
      </c>
      <c r="G40">
        <v>0.81842000000000004</v>
      </c>
      <c r="H40">
        <v>0.25181999999999999</v>
      </c>
      <c r="I40">
        <v>0.24464</v>
      </c>
      <c r="J40">
        <v>0.33024999999999999</v>
      </c>
      <c r="K40">
        <v>0.15357000000000001</v>
      </c>
      <c r="L40">
        <v>0.16216</v>
      </c>
    </row>
    <row r="41" spans="1:12" x14ac:dyDescent="0.2">
      <c r="A41" t="s">
        <v>83</v>
      </c>
      <c r="B41">
        <v>0.85106000000000004</v>
      </c>
      <c r="C41">
        <v>0.28810000000000002</v>
      </c>
      <c r="D41">
        <v>0.34078000000000003</v>
      </c>
      <c r="E41">
        <v>0.49180000000000001</v>
      </c>
      <c r="F41">
        <v>0.21212</v>
      </c>
      <c r="G41">
        <v>0.84474000000000005</v>
      </c>
      <c r="H41">
        <v>0.29055999999999998</v>
      </c>
      <c r="I41">
        <v>0.49356</v>
      </c>
      <c r="J41">
        <v>0.50617000000000001</v>
      </c>
      <c r="K41">
        <v>0.21071000000000001</v>
      </c>
      <c r="L41">
        <v>0.31622</v>
      </c>
    </row>
    <row r="42" spans="1:12" x14ac:dyDescent="0.2">
      <c r="A42" t="s">
        <v>86</v>
      </c>
      <c r="B42">
        <v>0.46011000000000002</v>
      </c>
      <c r="C42">
        <v>0.32856999999999997</v>
      </c>
      <c r="D42">
        <v>0.27654000000000001</v>
      </c>
      <c r="E42">
        <v>0.38979999999999998</v>
      </c>
      <c r="F42">
        <v>0.24579000000000001</v>
      </c>
      <c r="G42">
        <v>0.46052999999999999</v>
      </c>
      <c r="H42">
        <v>0.32202999999999998</v>
      </c>
      <c r="I42">
        <v>0.36481000000000002</v>
      </c>
      <c r="J42">
        <v>0.40432000000000001</v>
      </c>
      <c r="K42">
        <v>0.26071</v>
      </c>
      <c r="L42">
        <v>0.27027000000000001</v>
      </c>
    </row>
    <row r="43" spans="1:12" x14ac:dyDescent="0.2">
      <c r="A43" t="s">
        <v>88</v>
      </c>
      <c r="B43">
        <v>9.5740000000000006E-2</v>
      </c>
      <c r="C43">
        <v>0.18570999999999999</v>
      </c>
      <c r="D43">
        <v>0.14246</v>
      </c>
      <c r="E43">
        <v>0.14571999999999999</v>
      </c>
      <c r="F43">
        <v>0.24242</v>
      </c>
      <c r="G43">
        <v>9.4740000000000005E-2</v>
      </c>
      <c r="H43">
        <v>0.18401999999999999</v>
      </c>
      <c r="I43">
        <v>0.1588</v>
      </c>
      <c r="J43">
        <v>0.14198</v>
      </c>
      <c r="K43">
        <v>0.22500000000000001</v>
      </c>
      <c r="L43">
        <v>0.15945999999999999</v>
      </c>
    </row>
    <row r="44" spans="1:12" x14ac:dyDescent="0.2">
      <c r="A44" t="s">
        <v>90</v>
      </c>
      <c r="B44">
        <v>4.521E-2</v>
      </c>
      <c r="C44">
        <v>0.11905</v>
      </c>
      <c r="D44">
        <v>9.7769999999999996E-2</v>
      </c>
      <c r="E44">
        <v>3.0970000000000001E-2</v>
      </c>
      <c r="F44">
        <v>0.18518999999999999</v>
      </c>
      <c r="G44">
        <v>4.4740000000000002E-2</v>
      </c>
      <c r="H44">
        <v>0.11864</v>
      </c>
      <c r="I44">
        <v>2.146E-2</v>
      </c>
      <c r="J44">
        <v>4.938E-2</v>
      </c>
      <c r="K44">
        <v>0.18214</v>
      </c>
      <c r="L44">
        <v>9.7299999999999998E-2</v>
      </c>
    </row>
    <row r="45" spans="1:12" x14ac:dyDescent="0.2">
      <c r="A45" t="s">
        <v>92</v>
      </c>
      <c r="B45">
        <v>0.17021</v>
      </c>
      <c r="C45">
        <v>0.14285999999999999</v>
      </c>
      <c r="D45">
        <v>0.15922</v>
      </c>
      <c r="E45">
        <v>9.1069999999999998E-2</v>
      </c>
      <c r="F45">
        <v>0.11448</v>
      </c>
      <c r="G45">
        <v>0.17105000000000001</v>
      </c>
      <c r="H45">
        <v>0.14285999999999999</v>
      </c>
      <c r="I45">
        <v>0.11158999999999999</v>
      </c>
      <c r="J45">
        <v>7.0989999999999998E-2</v>
      </c>
      <c r="K45">
        <v>0.125</v>
      </c>
      <c r="L45">
        <v>0.15404999999999999</v>
      </c>
    </row>
    <row r="46" spans="1:12" x14ac:dyDescent="0.2">
      <c r="A46" t="s">
        <v>94</v>
      </c>
      <c r="B46">
        <v>0.10372000000000001</v>
      </c>
      <c r="C46">
        <v>0.14047999999999999</v>
      </c>
      <c r="D46">
        <v>0.12010999999999999</v>
      </c>
      <c r="E46">
        <v>9.1069999999999998E-2</v>
      </c>
      <c r="F46">
        <v>0.12121</v>
      </c>
      <c r="G46">
        <v>0.1</v>
      </c>
      <c r="H46">
        <v>0.13800999999999999</v>
      </c>
      <c r="I46">
        <v>0.10299999999999999</v>
      </c>
      <c r="J46">
        <v>9.2590000000000006E-2</v>
      </c>
      <c r="K46">
        <v>0.11071</v>
      </c>
      <c r="L46">
        <v>0.12703</v>
      </c>
    </row>
    <row r="47" spans="1:12" x14ac:dyDescent="0.2">
      <c r="A47" t="s">
        <v>96</v>
      </c>
      <c r="B47">
        <v>7.1809999999999999E-2</v>
      </c>
      <c r="C47">
        <v>4.5240000000000002E-2</v>
      </c>
      <c r="D47">
        <v>9.7769999999999996E-2</v>
      </c>
      <c r="E47">
        <v>0.19308</v>
      </c>
      <c r="F47">
        <v>5.0509999999999999E-2</v>
      </c>
      <c r="G47">
        <v>7.3679999999999995E-2</v>
      </c>
      <c r="H47">
        <v>4.8430000000000001E-2</v>
      </c>
      <c r="I47">
        <v>0.17166999999999999</v>
      </c>
      <c r="J47">
        <v>0.18826999999999999</v>
      </c>
      <c r="K47">
        <v>6.071E-2</v>
      </c>
      <c r="L47">
        <v>9.7299999999999998E-2</v>
      </c>
    </row>
    <row r="48" spans="1:12" x14ac:dyDescent="0.2">
      <c r="A48" t="s">
        <v>98</v>
      </c>
      <c r="B48">
        <v>5.3190000000000001E-2</v>
      </c>
      <c r="C48">
        <v>3.8100000000000002E-2</v>
      </c>
      <c r="D48">
        <v>0.10614999999999999</v>
      </c>
      <c r="E48">
        <v>5.8290000000000002E-2</v>
      </c>
      <c r="F48">
        <v>4.0399999999999998E-2</v>
      </c>
      <c r="G48">
        <v>5.5259999999999997E-2</v>
      </c>
      <c r="H48">
        <v>4.5999999999999999E-2</v>
      </c>
      <c r="I48">
        <v>6.8669999999999995E-2</v>
      </c>
      <c r="J48">
        <v>5.2470000000000003E-2</v>
      </c>
      <c r="K48">
        <v>3.5709999999999999E-2</v>
      </c>
      <c r="L48">
        <v>9.4589999999999994E-2</v>
      </c>
    </row>
    <row r="49" spans="1:12" x14ac:dyDescent="0.2">
      <c r="A49" t="s">
        <v>102</v>
      </c>
      <c r="B49">
        <v>6.3829999999999998E-2</v>
      </c>
      <c r="C49">
        <v>0.17380999999999999</v>
      </c>
      <c r="D49">
        <v>0.20391000000000001</v>
      </c>
      <c r="E49">
        <v>8.7429999999999994E-2</v>
      </c>
      <c r="F49">
        <v>0.47475000000000001</v>
      </c>
      <c r="G49">
        <v>8.158E-2</v>
      </c>
      <c r="H49">
        <v>0.18886</v>
      </c>
      <c r="I49">
        <v>6.8669999999999995E-2</v>
      </c>
      <c r="J49">
        <v>0.11111</v>
      </c>
      <c r="K49">
        <v>0.42857000000000001</v>
      </c>
      <c r="L49">
        <v>0.21081</v>
      </c>
    </row>
    <row r="50" spans="1:12" x14ac:dyDescent="0.2">
      <c r="A50" t="s">
        <v>104</v>
      </c>
      <c r="B50">
        <v>0.15690999999999999</v>
      </c>
      <c r="C50">
        <v>0.49286000000000002</v>
      </c>
      <c r="D50">
        <v>0.36871999999999999</v>
      </c>
      <c r="E50">
        <v>0.38797999999999999</v>
      </c>
      <c r="F50">
        <v>0.37374000000000002</v>
      </c>
      <c r="G50">
        <v>0.15789</v>
      </c>
      <c r="H50">
        <v>0.48426000000000002</v>
      </c>
      <c r="I50">
        <v>0.37768000000000002</v>
      </c>
      <c r="J50">
        <v>0.40122999999999998</v>
      </c>
      <c r="K50">
        <v>0.38213999999999998</v>
      </c>
      <c r="L50">
        <v>0.37026999999999999</v>
      </c>
    </row>
    <row r="51" spans="1:12" x14ac:dyDescent="0.2">
      <c r="A51" t="s">
        <v>106</v>
      </c>
      <c r="B51">
        <v>0.43617</v>
      </c>
      <c r="C51">
        <v>0.27618999999999999</v>
      </c>
      <c r="D51">
        <v>0.32961000000000001</v>
      </c>
      <c r="E51">
        <v>0.38068999999999997</v>
      </c>
      <c r="F51">
        <v>0.14141000000000001</v>
      </c>
      <c r="G51">
        <v>0.43420999999999998</v>
      </c>
      <c r="H51">
        <v>0.26877000000000001</v>
      </c>
      <c r="I51">
        <v>0.40772999999999998</v>
      </c>
      <c r="J51">
        <v>0.34877000000000002</v>
      </c>
      <c r="K51">
        <v>0.15</v>
      </c>
      <c r="L51">
        <v>0.33243</v>
      </c>
    </row>
    <row r="52" spans="1:12" x14ac:dyDescent="0.2">
      <c r="A52" t="s">
        <v>108</v>
      </c>
      <c r="B52">
        <v>0.34309000000000001</v>
      </c>
      <c r="C52">
        <v>5.7140000000000003E-2</v>
      </c>
      <c r="D52">
        <v>9.7769999999999996E-2</v>
      </c>
      <c r="E52">
        <v>0.1439</v>
      </c>
      <c r="F52">
        <v>1.01E-2</v>
      </c>
      <c r="G52">
        <v>0.32632</v>
      </c>
      <c r="H52">
        <v>5.8110000000000002E-2</v>
      </c>
      <c r="I52">
        <v>0.14591999999999999</v>
      </c>
      <c r="J52">
        <v>0.13889000000000001</v>
      </c>
      <c r="K52">
        <v>3.9289999999999999E-2</v>
      </c>
      <c r="L52">
        <v>8.6489999999999997E-2</v>
      </c>
    </row>
    <row r="53" spans="1:12" x14ac:dyDescent="0.2">
      <c r="A53" t="s">
        <v>111</v>
      </c>
      <c r="B53">
        <v>0.65690999999999999</v>
      </c>
      <c r="C53">
        <v>0.70238</v>
      </c>
      <c r="D53">
        <v>0.55586999999999998</v>
      </c>
      <c r="E53">
        <v>0.61202000000000001</v>
      </c>
      <c r="F53">
        <v>0.55891999999999997</v>
      </c>
      <c r="G53">
        <v>0.66052999999999995</v>
      </c>
      <c r="H53">
        <v>0.69733999999999996</v>
      </c>
      <c r="I53">
        <v>0.63090000000000002</v>
      </c>
      <c r="J53">
        <v>0.59258999999999995</v>
      </c>
      <c r="K53">
        <v>0.57142999999999999</v>
      </c>
      <c r="L53">
        <v>0.55405000000000004</v>
      </c>
    </row>
    <row r="54" spans="1:12" x14ac:dyDescent="0.2">
      <c r="A54" t="s">
        <v>113</v>
      </c>
      <c r="B54">
        <v>0.56915000000000004</v>
      </c>
      <c r="C54">
        <v>0.35714000000000001</v>
      </c>
      <c r="D54">
        <v>0.37430000000000002</v>
      </c>
      <c r="E54">
        <v>0.42986999999999997</v>
      </c>
      <c r="F54">
        <v>0.24242</v>
      </c>
      <c r="G54">
        <v>0.55262999999999995</v>
      </c>
      <c r="H54">
        <v>0.36076999999999998</v>
      </c>
      <c r="I54">
        <v>0.40772999999999998</v>
      </c>
      <c r="J54">
        <v>0.46605000000000002</v>
      </c>
      <c r="K54">
        <v>0.22857</v>
      </c>
      <c r="L54">
        <v>0.37026999999999999</v>
      </c>
    </row>
    <row r="55" spans="1:12" x14ac:dyDescent="0.2">
      <c r="A55" t="s">
        <v>115</v>
      </c>
      <c r="B55">
        <v>0.33245000000000002</v>
      </c>
      <c r="C55">
        <v>0.16189999999999999</v>
      </c>
      <c r="D55">
        <v>0.23183999999999999</v>
      </c>
      <c r="E55">
        <v>0.21676000000000001</v>
      </c>
      <c r="F55">
        <v>6.7339999999999997E-2</v>
      </c>
      <c r="G55">
        <v>0.32105</v>
      </c>
      <c r="H55">
        <v>0.16223000000000001</v>
      </c>
      <c r="I55">
        <v>0.23605000000000001</v>
      </c>
      <c r="J55">
        <v>0.21914</v>
      </c>
      <c r="K55">
        <v>7.1429999999999993E-2</v>
      </c>
      <c r="L55">
        <v>0.21622</v>
      </c>
    </row>
    <row r="56" spans="1:12" x14ac:dyDescent="0.2">
      <c r="A56" t="s">
        <v>117</v>
      </c>
      <c r="B56">
        <v>0.36170000000000002</v>
      </c>
      <c r="C56">
        <v>0.24285999999999999</v>
      </c>
      <c r="D56">
        <v>0.30447000000000002</v>
      </c>
      <c r="E56">
        <v>0.38979999999999998</v>
      </c>
      <c r="F56">
        <v>9.7640000000000005E-2</v>
      </c>
      <c r="G56">
        <v>0.35526000000000002</v>
      </c>
      <c r="H56">
        <v>0.24939</v>
      </c>
      <c r="I56">
        <v>0.41202</v>
      </c>
      <c r="J56">
        <v>0.36420000000000002</v>
      </c>
      <c r="K56">
        <v>0.12856999999999999</v>
      </c>
      <c r="L56">
        <v>0.27567999999999998</v>
      </c>
    </row>
    <row r="57" spans="1:12" x14ac:dyDescent="0.2">
      <c r="A57" t="s">
        <v>119</v>
      </c>
      <c r="B57">
        <v>0.58777000000000001</v>
      </c>
      <c r="C57">
        <v>0.26429000000000002</v>
      </c>
      <c r="D57">
        <v>0.34916000000000003</v>
      </c>
      <c r="E57">
        <v>0.42986999999999997</v>
      </c>
      <c r="F57">
        <v>0.15825</v>
      </c>
      <c r="G57">
        <v>0.57632000000000005</v>
      </c>
      <c r="H57">
        <v>0.25181999999999999</v>
      </c>
      <c r="I57">
        <v>0.46781</v>
      </c>
      <c r="J57">
        <v>0.40122999999999998</v>
      </c>
      <c r="K57">
        <v>0.18214</v>
      </c>
      <c r="L57">
        <v>0.34323999999999999</v>
      </c>
    </row>
    <row r="58" spans="1:12" x14ac:dyDescent="0.2">
      <c r="A58" t="s">
        <v>121</v>
      </c>
      <c r="B58">
        <v>0.43351000000000001</v>
      </c>
      <c r="C58">
        <v>0.24762000000000001</v>
      </c>
      <c r="D58">
        <v>0.27095000000000002</v>
      </c>
      <c r="E58">
        <v>0.29871999999999999</v>
      </c>
      <c r="F58">
        <v>0.15151999999999999</v>
      </c>
      <c r="G58">
        <v>0.43158000000000002</v>
      </c>
      <c r="H58">
        <v>0.23729</v>
      </c>
      <c r="I58">
        <v>0.29614000000000001</v>
      </c>
      <c r="J58">
        <v>0.28704000000000002</v>
      </c>
      <c r="K58">
        <v>0.16428999999999999</v>
      </c>
      <c r="L58">
        <v>0.27838000000000002</v>
      </c>
    </row>
    <row r="59" spans="1:12" x14ac:dyDescent="0.2">
      <c r="A59" t="s">
        <v>123</v>
      </c>
      <c r="B59">
        <v>0.84309000000000001</v>
      </c>
      <c r="C59">
        <v>0.54762</v>
      </c>
      <c r="D59">
        <v>0.55306999999999995</v>
      </c>
      <c r="E59">
        <v>0.91620999999999997</v>
      </c>
      <c r="F59">
        <v>0.26935999999999999</v>
      </c>
      <c r="G59">
        <v>0.83947000000000005</v>
      </c>
      <c r="H59">
        <v>0.52300000000000002</v>
      </c>
      <c r="I59">
        <v>0.91844999999999999</v>
      </c>
      <c r="J59">
        <v>0.87346000000000001</v>
      </c>
      <c r="K59">
        <v>0.31785999999999998</v>
      </c>
      <c r="L59">
        <v>0.55945999999999996</v>
      </c>
    </row>
    <row r="60" spans="1:12" x14ac:dyDescent="0.2">
      <c r="A60" t="s">
        <v>125</v>
      </c>
      <c r="B60">
        <v>0.62766</v>
      </c>
      <c r="C60">
        <v>0.41904999999999998</v>
      </c>
      <c r="D60">
        <v>0.55866000000000005</v>
      </c>
      <c r="E60">
        <v>0.70491999999999999</v>
      </c>
      <c r="F60">
        <v>0.23232</v>
      </c>
      <c r="G60">
        <v>0.60526000000000002</v>
      </c>
      <c r="H60">
        <v>0.41404000000000002</v>
      </c>
      <c r="I60">
        <v>0.73819999999999997</v>
      </c>
      <c r="J60">
        <v>0.67283999999999999</v>
      </c>
      <c r="K60">
        <v>0.26071</v>
      </c>
      <c r="L60">
        <v>0.55135000000000001</v>
      </c>
    </row>
    <row r="61" spans="1:12" x14ac:dyDescent="0.2">
      <c r="A61" t="s">
        <v>128</v>
      </c>
      <c r="B61">
        <v>0.71809000000000001</v>
      </c>
      <c r="C61">
        <v>0.67142999999999997</v>
      </c>
      <c r="D61">
        <v>0.61173</v>
      </c>
      <c r="E61">
        <v>0.90346000000000004</v>
      </c>
      <c r="F61">
        <v>0.56228999999999996</v>
      </c>
      <c r="G61">
        <v>0.72104999999999997</v>
      </c>
      <c r="H61">
        <v>0.66344000000000003</v>
      </c>
      <c r="I61">
        <v>0.88841000000000003</v>
      </c>
      <c r="J61">
        <v>0.88888999999999996</v>
      </c>
      <c r="K61">
        <v>0.56428999999999996</v>
      </c>
      <c r="L61">
        <v>0.62973000000000001</v>
      </c>
    </row>
    <row r="62" spans="1:12" x14ac:dyDescent="0.2">
      <c r="A62" t="s">
        <v>130</v>
      </c>
      <c r="B62">
        <v>0.81116999999999995</v>
      </c>
      <c r="C62">
        <v>0.75475999999999999</v>
      </c>
      <c r="D62">
        <v>0.50838000000000005</v>
      </c>
      <c r="E62">
        <v>0.59199000000000002</v>
      </c>
      <c r="F62">
        <v>0.45118000000000003</v>
      </c>
      <c r="G62">
        <v>0.80262999999999995</v>
      </c>
      <c r="H62">
        <v>0.71670999999999996</v>
      </c>
      <c r="I62">
        <v>0.65236000000000005</v>
      </c>
      <c r="J62">
        <v>0.55864000000000003</v>
      </c>
      <c r="K62">
        <v>0.48214000000000001</v>
      </c>
      <c r="L62">
        <v>0.52432000000000001</v>
      </c>
    </row>
    <row r="63" spans="1:12" x14ac:dyDescent="0.2">
      <c r="A63" t="s">
        <v>132</v>
      </c>
      <c r="B63">
        <v>0.68084999999999996</v>
      </c>
      <c r="C63">
        <v>0.83570999999999995</v>
      </c>
      <c r="D63">
        <v>0.68156000000000005</v>
      </c>
      <c r="E63">
        <v>0.71038000000000001</v>
      </c>
      <c r="F63">
        <v>0.85858999999999996</v>
      </c>
      <c r="G63">
        <v>0.67632000000000003</v>
      </c>
      <c r="H63">
        <v>0.83292999999999995</v>
      </c>
      <c r="I63">
        <v>0.74678</v>
      </c>
      <c r="J63">
        <v>0.70679000000000003</v>
      </c>
      <c r="K63">
        <v>0.86070999999999998</v>
      </c>
      <c r="L63">
        <v>0.67837999999999998</v>
      </c>
    </row>
    <row r="64" spans="1:12" x14ac:dyDescent="0.2">
      <c r="A64" t="s">
        <v>134</v>
      </c>
      <c r="B64">
        <v>0.86968000000000001</v>
      </c>
      <c r="C64">
        <v>0.74761999999999995</v>
      </c>
      <c r="D64">
        <v>0.81006</v>
      </c>
      <c r="E64">
        <v>0.67942000000000002</v>
      </c>
      <c r="F64">
        <v>0.55556000000000005</v>
      </c>
      <c r="G64">
        <v>0.86578999999999995</v>
      </c>
      <c r="H64">
        <v>0.74092000000000002</v>
      </c>
      <c r="I64">
        <v>0.72960999999999998</v>
      </c>
      <c r="J64">
        <v>0.65122999999999998</v>
      </c>
      <c r="K64">
        <v>0.57857000000000003</v>
      </c>
      <c r="L64">
        <v>0.78649000000000002</v>
      </c>
    </row>
    <row r="65" spans="1:12" x14ac:dyDescent="0.2">
      <c r="A65" t="s">
        <v>136</v>
      </c>
      <c r="B65">
        <v>0.47339999999999999</v>
      </c>
      <c r="C65">
        <v>0.68810000000000004</v>
      </c>
      <c r="D65">
        <v>0.68435999999999997</v>
      </c>
      <c r="E65">
        <v>0.76685000000000003</v>
      </c>
      <c r="F65">
        <v>0.72053999999999996</v>
      </c>
      <c r="G65">
        <v>0.48158000000000001</v>
      </c>
      <c r="H65">
        <v>0.68039000000000005</v>
      </c>
      <c r="I65">
        <v>0.74678</v>
      </c>
      <c r="J65">
        <v>0.77778000000000003</v>
      </c>
      <c r="K65">
        <v>0.71070999999999995</v>
      </c>
      <c r="L65">
        <v>0.69730000000000003</v>
      </c>
    </row>
    <row r="66" spans="1:12" x14ac:dyDescent="0.2">
      <c r="A66" t="s">
        <v>138</v>
      </c>
      <c r="B66">
        <v>0.63031999999999999</v>
      </c>
      <c r="C66">
        <v>0.84762000000000004</v>
      </c>
      <c r="D66">
        <v>0.87709000000000004</v>
      </c>
      <c r="E66">
        <v>0.51002000000000003</v>
      </c>
      <c r="F66">
        <v>0.44780999999999999</v>
      </c>
      <c r="G66">
        <v>0.63421000000000005</v>
      </c>
      <c r="H66">
        <v>0.83292999999999995</v>
      </c>
      <c r="I66">
        <v>0.52361000000000002</v>
      </c>
      <c r="J66">
        <v>0.50617000000000001</v>
      </c>
      <c r="K66">
        <v>0.49642999999999998</v>
      </c>
      <c r="L66">
        <v>0.83784000000000003</v>
      </c>
    </row>
    <row r="67" spans="1:12" x14ac:dyDescent="0.2">
      <c r="A67" t="s">
        <v>140</v>
      </c>
      <c r="B67">
        <v>0.72872000000000003</v>
      </c>
      <c r="C67">
        <v>0.82142999999999999</v>
      </c>
      <c r="D67">
        <v>0.82123000000000002</v>
      </c>
      <c r="E67">
        <v>0.87614000000000003</v>
      </c>
      <c r="F67">
        <v>0.72391000000000005</v>
      </c>
      <c r="G67">
        <v>0.73684000000000005</v>
      </c>
      <c r="H67">
        <v>0.80630000000000002</v>
      </c>
      <c r="I67">
        <v>0.85836999999999997</v>
      </c>
      <c r="J67">
        <v>0.86111000000000004</v>
      </c>
      <c r="K67">
        <v>0.75</v>
      </c>
      <c r="L67">
        <v>0.82972999999999997</v>
      </c>
    </row>
    <row r="68" spans="1:12" x14ac:dyDescent="0.2">
      <c r="A68" t="s">
        <v>142</v>
      </c>
      <c r="B68">
        <v>0.58245000000000002</v>
      </c>
      <c r="C68">
        <v>0.75714000000000004</v>
      </c>
      <c r="D68">
        <v>0.62570000000000003</v>
      </c>
      <c r="E68">
        <v>0.52641000000000004</v>
      </c>
      <c r="F68">
        <v>0.83838000000000001</v>
      </c>
      <c r="G68">
        <v>0.59211000000000003</v>
      </c>
      <c r="H68">
        <v>0.74334</v>
      </c>
      <c r="I68">
        <v>0.53219000000000005</v>
      </c>
      <c r="J68">
        <v>0.53395000000000004</v>
      </c>
      <c r="K68">
        <v>0.82142999999999999</v>
      </c>
      <c r="L68">
        <v>0.64864999999999995</v>
      </c>
    </row>
    <row r="69" spans="1:12" x14ac:dyDescent="0.2">
      <c r="A69" t="s">
        <v>145</v>
      </c>
      <c r="B69">
        <v>0.64627999999999997</v>
      </c>
      <c r="C69">
        <v>0.84762000000000004</v>
      </c>
      <c r="D69">
        <v>0.68994</v>
      </c>
      <c r="E69">
        <v>0.67030999999999996</v>
      </c>
      <c r="F69">
        <v>0.37374000000000002</v>
      </c>
      <c r="G69">
        <v>0.65263000000000004</v>
      </c>
      <c r="H69">
        <v>0.82808999999999999</v>
      </c>
      <c r="I69">
        <v>0.68240000000000001</v>
      </c>
      <c r="J69">
        <v>0.62963000000000002</v>
      </c>
      <c r="K69">
        <v>0.42143000000000003</v>
      </c>
      <c r="L69">
        <v>0.68649000000000004</v>
      </c>
    </row>
    <row r="70" spans="1:12" x14ac:dyDescent="0.2">
      <c r="A70" t="s">
        <v>147</v>
      </c>
      <c r="B70">
        <v>0.52925999999999995</v>
      </c>
      <c r="C70">
        <v>0.6119</v>
      </c>
      <c r="D70">
        <v>0.44134000000000001</v>
      </c>
      <c r="E70">
        <v>0.50638000000000005</v>
      </c>
      <c r="F70">
        <v>0.82491999999999999</v>
      </c>
      <c r="G70">
        <v>0.53683999999999998</v>
      </c>
      <c r="H70">
        <v>0.61016999999999999</v>
      </c>
      <c r="I70">
        <v>0.47638999999999998</v>
      </c>
      <c r="J70">
        <v>0.53086</v>
      </c>
      <c r="K70">
        <v>0.78213999999999995</v>
      </c>
      <c r="L70">
        <v>0.48377999999999999</v>
      </c>
    </row>
    <row r="71" spans="1:12" x14ac:dyDescent="0.2">
      <c r="A71" t="s">
        <v>149</v>
      </c>
      <c r="B71">
        <v>0.42553000000000002</v>
      </c>
      <c r="C71">
        <v>0.22142999999999999</v>
      </c>
      <c r="D71">
        <v>5.8659999999999997E-2</v>
      </c>
      <c r="E71">
        <v>0.65573999999999999</v>
      </c>
      <c r="F71">
        <v>0.10101</v>
      </c>
      <c r="G71">
        <v>0.41842000000000001</v>
      </c>
      <c r="H71">
        <v>0.20338999999999999</v>
      </c>
      <c r="I71">
        <v>0.65236000000000005</v>
      </c>
      <c r="J71">
        <v>0.61419999999999997</v>
      </c>
      <c r="K71">
        <v>0.12856999999999999</v>
      </c>
      <c r="L71">
        <v>9.1889999999999999E-2</v>
      </c>
    </row>
    <row r="72" spans="1:12" x14ac:dyDescent="0.2">
      <c r="A72" t="s">
        <v>151</v>
      </c>
      <c r="B72">
        <v>0.23404</v>
      </c>
      <c r="C72">
        <v>0.18809999999999999</v>
      </c>
      <c r="D72">
        <v>9.2179999999999998E-2</v>
      </c>
      <c r="E72">
        <v>0.42986999999999997</v>
      </c>
      <c r="F72">
        <v>0.10774</v>
      </c>
      <c r="G72">
        <v>0.23158000000000001</v>
      </c>
      <c r="H72">
        <v>0.18886</v>
      </c>
      <c r="I72">
        <v>0.41631000000000001</v>
      </c>
      <c r="J72">
        <v>0.41975000000000001</v>
      </c>
      <c r="K72">
        <v>0.11071</v>
      </c>
      <c r="L72">
        <v>0.1027</v>
      </c>
    </row>
    <row r="73" spans="1:12" x14ac:dyDescent="0.2">
      <c r="A73" t="s">
        <v>153</v>
      </c>
      <c r="B73">
        <v>0.23138</v>
      </c>
      <c r="C73">
        <v>0.21190000000000001</v>
      </c>
      <c r="D73">
        <v>8.659E-2</v>
      </c>
      <c r="E73">
        <v>0.54462999999999995</v>
      </c>
      <c r="F73">
        <v>0.10774</v>
      </c>
      <c r="G73">
        <v>0.23683999999999999</v>
      </c>
      <c r="H73">
        <v>0.19613</v>
      </c>
      <c r="I73">
        <v>0.53647999999999996</v>
      </c>
      <c r="J73">
        <v>0.50926000000000005</v>
      </c>
      <c r="K73">
        <v>0.13214000000000001</v>
      </c>
      <c r="L73">
        <v>0.10811</v>
      </c>
    </row>
    <row r="74" spans="1:12" x14ac:dyDescent="0.2">
      <c r="A74" t="s">
        <v>155</v>
      </c>
      <c r="B74">
        <v>0.54254999999999998</v>
      </c>
      <c r="C74">
        <v>0.85238000000000003</v>
      </c>
      <c r="D74">
        <v>0.86872000000000005</v>
      </c>
      <c r="E74">
        <v>0.40619</v>
      </c>
      <c r="F74">
        <v>0.44444</v>
      </c>
      <c r="G74">
        <v>0.54474</v>
      </c>
      <c r="H74">
        <v>0.83050999999999997</v>
      </c>
      <c r="I74">
        <v>0.41202</v>
      </c>
      <c r="J74">
        <v>0.40740999999999999</v>
      </c>
      <c r="K74">
        <v>0.5</v>
      </c>
      <c r="L74">
        <v>0.83784000000000003</v>
      </c>
    </row>
    <row r="75" spans="1:12" x14ac:dyDescent="0.2">
      <c r="A75" t="s">
        <v>157</v>
      </c>
      <c r="B75">
        <v>0.35904000000000003</v>
      </c>
      <c r="C75">
        <v>0.59048</v>
      </c>
      <c r="D75">
        <v>0.53351999999999999</v>
      </c>
      <c r="E75">
        <v>0.23679</v>
      </c>
      <c r="F75">
        <v>0.26935999999999999</v>
      </c>
      <c r="G75">
        <v>0.35526000000000002</v>
      </c>
      <c r="H75">
        <v>0.57384999999999997</v>
      </c>
      <c r="I75">
        <v>0.24464</v>
      </c>
      <c r="J75">
        <v>0.24690999999999999</v>
      </c>
      <c r="K75">
        <v>0.30714000000000002</v>
      </c>
      <c r="L75">
        <v>0.51080999999999999</v>
      </c>
    </row>
    <row r="76" spans="1:12" x14ac:dyDescent="0.2">
      <c r="A76" t="s">
        <v>160</v>
      </c>
      <c r="B76">
        <v>0.15426000000000001</v>
      </c>
      <c r="C76">
        <v>0.44524000000000002</v>
      </c>
      <c r="D76">
        <v>0.68156000000000005</v>
      </c>
      <c r="E76">
        <v>0.83606999999999998</v>
      </c>
      <c r="F76">
        <v>0.3266</v>
      </c>
      <c r="G76">
        <v>0.17632</v>
      </c>
      <c r="H76">
        <v>0.45762999999999998</v>
      </c>
      <c r="I76">
        <v>0.80257999999999996</v>
      </c>
      <c r="J76">
        <v>0.82099</v>
      </c>
      <c r="K76">
        <v>0.36429</v>
      </c>
      <c r="L76">
        <v>0.63243000000000005</v>
      </c>
    </row>
    <row r="77" spans="1:12" x14ac:dyDescent="0.2">
      <c r="A77" t="s">
        <v>162</v>
      </c>
      <c r="B77">
        <v>0.36702000000000001</v>
      </c>
      <c r="C77">
        <v>0.54762</v>
      </c>
      <c r="D77">
        <v>0.64803999999999995</v>
      </c>
      <c r="E77">
        <v>0.80691999999999997</v>
      </c>
      <c r="F77">
        <v>0.52188999999999997</v>
      </c>
      <c r="G77">
        <v>0.39211000000000001</v>
      </c>
      <c r="H77">
        <v>0.54722000000000004</v>
      </c>
      <c r="I77">
        <v>0.81545000000000001</v>
      </c>
      <c r="J77">
        <v>0.75926000000000005</v>
      </c>
      <c r="K77">
        <v>0.55357000000000001</v>
      </c>
      <c r="L77">
        <v>0.62702999999999998</v>
      </c>
    </row>
    <row r="78" spans="1:12" x14ac:dyDescent="0.2">
      <c r="A78" t="s">
        <v>164</v>
      </c>
      <c r="B78">
        <v>0.22073999999999999</v>
      </c>
      <c r="C78">
        <v>0.40952</v>
      </c>
      <c r="D78">
        <v>0.58101000000000003</v>
      </c>
      <c r="E78">
        <v>0.46629999999999999</v>
      </c>
      <c r="F78">
        <v>0.46128000000000002</v>
      </c>
      <c r="G78">
        <v>0.23683999999999999</v>
      </c>
      <c r="H78">
        <v>0.42857000000000001</v>
      </c>
      <c r="I78">
        <v>0.44635000000000002</v>
      </c>
      <c r="J78">
        <v>0.47531000000000001</v>
      </c>
      <c r="K78">
        <v>0.43929000000000001</v>
      </c>
      <c r="L78">
        <v>0.56215999999999999</v>
      </c>
    </row>
    <row r="79" spans="1:12" x14ac:dyDescent="0.2">
      <c r="A79" t="s">
        <v>166</v>
      </c>
      <c r="B79">
        <v>0.10638</v>
      </c>
      <c r="C79">
        <v>0.15237999999999999</v>
      </c>
      <c r="D79">
        <v>0.37708999999999998</v>
      </c>
      <c r="E79">
        <v>0.22950999999999999</v>
      </c>
      <c r="F79">
        <v>0.53871999999999998</v>
      </c>
      <c r="G79">
        <v>0.12105</v>
      </c>
      <c r="H79">
        <v>0.17191000000000001</v>
      </c>
      <c r="I79">
        <v>0.21029999999999999</v>
      </c>
      <c r="J79">
        <v>0.24382999999999999</v>
      </c>
      <c r="K79">
        <v>0.51785999999999999</v>
      </c>
      <c r="L79">
        <v>0.36486000000000002</v>
      </c>
    </row>
    <row r="80" spans="1:12" x14ac:dyDescent="0.2">
      <c r="A80" t="s">
        <v>168</v>
      </c>
      <c r="B80">
        <v>9.0429999999999996E-2</v>
      </c>
      <c r="C80">
        <v>0.24762000000000001</v>
      </c>
      <c r="D80">
        <v>0.31006</v>
      </c>
      <c r="E80">
        <v>0.18032999999999999</v>
      </c>
      <c r="F80">
        <v>0.70706999999999998</v>
      </c>
      <c r="G80">
        <v>8.9469999999999994E-2</v>
      </c>
      <c r="H80">
        <v>0.27361000000000002</v>
      </c>
      <c r="I80">
        <v>0.16738</v>
      </c>
      <c r="J80">
        <v>0.22222</v>
      </c>
      <c r="K80">
        <v>0.66071000000000002</v>
      </c>
      <c r="L80">
        <v>0.31080999999999998</v>
      </c>
    </row>
    <row r="81" spans="1:12" x14ac:dyDescent="0.2">
      <c r="A81" t="s">
        <v>170</v>
      </c>
      <c r="B81">
        <v>0.18883</v>
      </c>
      <c r="C81">
        <v>0.36667</v>
      </c>
      <c r="D81">
        <v>0.70391000000000004</v>
      </c>
      <c r="E81">
        <v>0.43715999999999999</v>
      </c>
      <c r="F81">
        <v>0.37036999999999998</v>
      </c>
      <c r="G81">
        <v>0.20263</v>
      </c>
      <c r="H81">
        <v>0.38499</v>
      </c>
      <c r="I81">
        <v>0.43347999999999998</v>
      </c>
      <c r="J81">
        <v>0.42592999999999998</v>
      </c>
      <c r="K81">
        <v>0.40714</v>
      </c>
      <c r="L81">
        <v>0.64324000000000003</v>
      </c>
    </row>
    <row r="82" spans="1:12" x14ac:dyDescent="0.2">
      <c r="A82" t="s">
        <v>172</v>
      </c>
      <c r="B82">
        <v>0.20479</v>
      </c>
      <c r="C82">
        <v>0.49286000000000002</v>
      </c>
      <c r="D82">
        <v>0.73184000000000005</v>
      </c>
      <c r="E82">
        <v>0.67213000000000001</v>
      </c>
      <c r="F82">
        <v>0.3165</v>
      </c>
      <c r="G82">
        <v>0.22631999999999999</v>
      </c>
      <c r="H82">
        <v>0.47942000000000001</v>
      </c>
      <c r="I82">
        <v>0.69957000000000003</v>
      </c>
      <c r="J82">
        <v>0.62036999999999998</v>
      </c>
      <c r="K82">
        <v>0.36070999999999998</v>
      </c>
      <c r="L82">
        <v>0.70269999999999999</v>
      </c>
    </row>
    <row r="83" spans="1:12" x14ac:dyDescent="0.2">
      <c r="A83" t="s">
        <v>175</v>
      </c>
      <c r="B83">
        <v>0.69415000000000004</v>
      </c>
      <c r="C83">
        <v>0.79762</v>
      </c>
      <c r="D83">
        <v>0.61173</v>
      </c>
      <c r="E83">
        <v>0.42986999999999997</v>
      </c>
      <c r="F83">
        <v>0.75758000000000003</v>
      </c>
      <c r="G83">
        <v>0.69474000000000002</v>
      </c>
      <c r="H83">
        <v>0.78208</v>
      </c>
      <c r="I83">
        <v>0.41631000000000001</v>
      </c>
      <c r="J83">
        <v>0.45678999999999997</v>
      </c>
      <c r="K83">
        <v>0.74643000000000004</v>
      </c>
      <c r="L83">
        <v>0.63514000000000004</v>
      </c>
    </row>
    <row r="84" spans="1:12" x14ac:dyDescent="0.2">
      <c r="A84" t="s">
        <v>177</v>
      </c>
      <c r="B84">
        <v>0.51063999999999998</v>
      </c>
      <c r="C84">
        <v>0.63332999999999995</v>
      </c>
      <c r="D84">
        <v>0.46089000000000002</v>
      </c>
      <c r="E84">
        <v>0.24954000000000001</v>
      </c>
      <c r="F84">
        <v>0.59933000000000003</v>
      </c>
      <c r="G84">
        <v>0.5</v>
      </c>
      <c r="H84">
        <v>0.61258999999999997</v>
      </c>
      <c r="I84">
        <v>0.26179999999999998</v>
      </c>
      <c r="J84">
        <v>0.27160000000000001</v>
      </c>
      <c r="K84">
        <v>0.57499999999999996</v>
      </c>
      <c r="L84">
        <v>0.5</v>
      </c>
    </row>
    <row r="85" spans="1:12" x14ac:dyDescent="0.2">
      <c r="A85" t="s">
        <v>179</v>
      </c>
      <c r="B85">
        <v>0.51063999999999998</v>
      </c>
      <c r="C85">
        <v>0.68095000000000006</v>
      </c>
      <c r="D85">
        <v>0.54469000000000001</v>
      </c>
      <c r="E85">
        <v>0.14754</v>
      </c>
      <c r="F85">
        <v>0.64646000000000003</v>
      </c>
      <c r="G85">
        <v>0.50263000000000002</v>
      </c>
      <c r="H85">
        <v>0.66102000000000005</v>
      </c>
      <c r="I85">
        <v>0.15021000000000001</v>
      </c>
      <c r="J85">
        <v>0.17283999999999999</v>
      </c>
      <c r="K85">
        <v>0.63214000000000004</v>
      </c>
      <c r="L85">
        <v>0.57838000000000001</v>
      </c>
    </row>
    <row r="86" spans="1:12" x14ac:dyDescent="0.2">
      <c r="A86" t="s">
        <v>181</v>
      </c>
      <c r="B86">
        <v>0.31914999999999999</v>
      </c>
      <c r="C86">
        <v>0.16428999999999999</v>
      </c>
      <c r="D86">
        <v>0.30447000000000002</v>
      </c>
      <c r="E86">
        <v>0.73770000000000002</v>
      </c>
      <c r="F86">
        <v>0.13805000000000001</v>
      </c>
      <c r="G86">
        <v>0.32632</v>
      </c>
      <c r="H86">
        <v>0.17676</v>
      </c>
      <c r="I86">
        <v>0.75107000000000002</v>
      </c>
      <c r="J86">
        <v>0.67901</v>
      </c>
      <c r="K86">
        <v>0.16428999999999999</v>
      </c>
      <c r="L86">
        <v>0.28649000000000002</v>
      </c>
    </row>
    <row r="87" spans="1:12" x14ac:dyDescent="0.2">
      <c r="A87" t="s">
        <v>183</v>
      </c>
      <c r="B87">
        <v>0.67552999999999996</v>
      </c>
      <c r="C87">
        <v>0.44524000000000002</v>
      </c>
      <c r="D87">
        <v>0.43296000000000001</v>
      </c>
      <c r="E87">
        <v>0.87795999999999996</v>
      </c>
      <c r="F87">
        <v>0.22896</v>
      </c>
      <c r="G87">
        <v>0.67105000000000004</v>
      </c>
      <c r="H87">
        <v>0.44552000000000003</v>
      </c>
      <c r="I87">
        <v>0.84548999999999996</v>
      </c>
      <c r="J87">
        <v>0.85185</v>
      </c>
      <c r="K87">
        <v>0.26785999999999999</v>
      </c>
      <c r="L87">
        <v>0.42973</v>
      </c>
    </row>
    <row r="88" spans="1:12" x14ac:dyDescent="0.2">
      <c r="A88" t="s">
        <v>185</v>
      </c>
      <c r="B88">
        <v>0.48404000000000003</v>
      </c>
      <c r="C88">
        <v>0.63332999999999995</v>
      </c>
      <c r="D88">
        <v>0.51117000000000001</v>
      </c>
      <c r="E88">
        <v>0.16392999999999999</v>
      </c>
      <c r="F88">
        <v>0.64983000000000002</v>
      </c>
      <c r="G88">
        <v>0.47894999999999999</v>
      </c>
      <c r="H88">
        <v>0.61016999999999999</v>
      </c>
      <c r="I88">
        <v>0.17166999999999999</v>
      </c>
      <c r="J88">
        <v>0.19136</v>
      </c>
      <c r="K88">
        <v>0.65</v>
      </c>
      <c r="L88">
        <v>0.52973000000000003</v>
      </c>
    </row>
    <row r="89" spans="1:12" x14ac:dyDescent="0.2">
      <c r="A89" t="s">
        <v>188</v>
      </c>
      <c r="B89">
        <v>0.83245000000000002</v>
      </c>
      <c r="C89">
        <v>0.60475999999999996</v>
      </c>
      <c r="D89">
        <v>0.79049999999999998</v>
      </c>
      <c r="E89">
        <v>0.67213000000000001</v>
      </c>
      <c r="F89">
        <v>0.27609</v>
      </c>
      <c r="G89">
        <v>0.81052999999999997</v>
      </c>
      <c r="H89">
        <v>0.58838000000000001</v>
      </c>
      <c r="I89">
        <v>0.65236000000000005</v>
      </c>
      <c r="J89">
        <v>0.67283999999999999</v>
      </c>
      <c r="K89">
        <v>0.34643000000000002</v>
      </c>
      <c r="L89">
        <v>0.76485999999999998</v>
      </c>
    </row>
    <row r="90" spans="1:12" x14ac:dyDescent="0.2">
      <c r="A90" t="s">
        <v>190</v>
      </c>
      <c r="B90">
        <v>0.59309000000000001</v>
      </c>
      <c r="C90">
        <v>0.5</v>
      </c>
      <c r="D90">
        <v>0.70950000000000002</v>
      </c>
      <c r="E90">
        <v>0.87250000000000005</v>
      </c>
      <c r="F90">
        <v>0.32323000000000002</v>
      </c>
      <c r="G90">
        <v>0.58947000000000005</v>
      </c>
      <c r="H90">
        <v>0.49879000000000001</v>
      </c>
      <c r="I90">
        <v>0.85407999999999995</v>
      </c>
      <c r="J90">
        <v>0.83642000000000005</v>
      </c>
      <c r="K90">
        <v>0.38213999999999998</v>
      </c>
      <c r="L90">
        <v>0.68918999999999997</v>
      </c>
    </row>
    <row r="91" spans="1:12" x14ac:dyDescent="0.2">
      <c r="A91" t="s">
        <v>192</v>
      </c>
      <c r="B91">
        <v>0.83245000000000002</v>
      </c>
      <c r="C91">
        <v>0.69762000000000002</v>
      </c>
      <c r="D91">
        <v>0.84636999999999996</v>
      </c>
      <c r="E91">
        <v>0.87067000000000005</v>
      </c>
      <c r="F91">
        <v>0.34343000000000001</v>
      </c>
      <c r="G91">
        <v>0.82104999999999995</v>
      </c>
      <c r="H91">
        <v>0.69491999999999998</v>
      </c>
      <c r="I91">
        <v>0.86695</v>
      </c>
      <c r="J91">
        <v>0.84258999999999995</v>
      </c>
      <c r="K91">
        <v>0.39285999999999999</v>
      </c>
      <c r="L91">
        <v>0.82432000000000005</v>
      </c>
    </row>
    <row r="92" spans="1:12" x14ac:dyDescent="0.2">
      <c r="A92" t="s">
        <v>194</v>
      </c>
      <c r="B92">
        <v>0.66488999999999998</v>
      </c>
      <c r="C92">
        <v>0.75</v>
      </c>
      <c r="D92">
        <v>0.39665</v>
      </c>
      <c r="E92">
        <v>0.50273000000000001</v>
      </c>
      <c r="F92">
        <v>0.79798000000000002</v>
      </c>
      <c r="G92">
        <v>0.66842000000000001</v>
      </c>
      <c r="H92">
        <v>0.72397</v>
      </c>
      <c r="I92">
        <v>0.51502000000000003</v>
      </c>
      <c r="J92">
        <v>0.50926000000000005</v>
      </c>
      <c r="K92">
        <v>0.76785999999999999</v>
      </c>
      <c r="L92">
        <v>0.45134999999999997</v>
      </c>
    </row>
    <row r="93" spans="1:12" x14ac:dyDescent="0.2">
      <c r="A93" t="s">
        <v>196</v>
      </c>
      <c r="B93">
        <v>0.88031999999999999</v>
      </c>
      <c r="C93">
        <v>0.62143000000000004</v>
      </c>
      <c r="D93">
        <v>0.68156000000000005</v>
      </c>
      <c r="E93">
        <v>0.62841999999999998</v>
      </c>
      <c r="F93">
        <v>0.26262999999999997</v>
      </c>
      <c r="G93">
        <v>0.85789000000000004</v>
      </c>
      <c r="H93">
        <v>0.61016999999999999</v>
      </c>
      <c r="I93">
        <v>0.61802999999999997</v>
      </c>
      <c r="J93">
        <v>0.63271999999999995</v>
      </c>
      <c r="K93">
        <v>0.31070999999999999</v>
      </c>
      <c r="L93">
        <v>0.66215999999999997</v>
      </c>
    </row>
    <row r="94" spans="1:12" x14ac:dyDescent="0.2">
      <c r="A94" t="s">
        <v>198</v>
      </c>
      <c r="B94">
        <v>0.76063999999999998</v>
      </c>
      <c r="C94">
        <v>0.83809999999999996</v>
      </c>
      <c r="D94">
        <v>0.68435999999999997</v>
      </c>
      <c r="E94">
        <v>0.85246</v>
      </c>
      <c r="F94">
        <v>0.90908999999999995</v>
      </c>
      <c r="G94">
        <v>0.76841999999999999</v>
      </c>
      <c r="H94">
        <v>0.83292999999999995</v>
      </c>
      <c r="I94">
        <v>0.81545000000000001</v>
      </c>
      <c r="J94">
        <v>0.87036999999999998</v>
      </c>
      <c r="K94">
        <v>0.88929000000000002</v>
      </c>
      <c r="L94">
        <v>0.71350999999999998</v>
      </c>
    </row>
    <row r="95" spans="1:12" x14ac:dyDescent="0.2">
      <c r="A95" t="s">
        <v>201</v>
      </c>
      <c r="B95">
        <v>0.81915000000000004</v>
      </c>
      <c r="C95">
        <v>0.50951999999999997</v>
      </c>
      <c r="D95">
        <v>0.39665</v>
      </c>
      <c r="E95">
        <v>0.71038000000000001</v>
      </c>
      <c r="F95">
        <v>0.44780999999999999</v>
      </c>
      <c r="G95">
        <v>0.81315999999999999</v>
      </c>
      <c r="H95">
        <v>0.50605</v>
      </c>
      <c r="I95">
        <v>0.72102999999999995</v>
      </c>
      <c r="J95">
        <v>0.67593000000000003</v>
      </c>
      <c r="K95">
        <v>0.45713999999999999</v>
      </c>
      <c r="L95">
        <v>0.41621999999999998</v>
      </c>
    </row>
    <row r="96" spans="1:12" x14ac:dyDescent="0.2">
      <c r="A96" t="s">
        <v>203</v>
      </c>
      <c r="B96">
        <v>0.55052999999999996</v>
      </c>
      <c r="C96">
        <v>0.41428999999999999</v>
      </c>
      <c r="D96">
        <v>0.43296000000000001</v>
      </c>
      <c r="E96">
        <v>0.66849000000000003</v>
      </c>
      <c r="F96">
        <v>0.26262999999999997</v>
      </c>
      <c r="G96">
        <v>0.56315999999999999</v>
      </c>
      <c r="H96">
        <v>0.41161999999999999</v>
      </c>
      <c r="I96">
        <v>0.69098999999999999</v>
      </c>
      <c r="J96">
        <v>0.61728000000000005</v>
      </c>
      <c r="K96">
        <v>0.29286000000000001</v>
      </c>
      <c r="L96">
        <v>0.41621999999999998</v>
      </c>
    </row>
    <row r="97" spans="1:12" x14ac:dyDescent="0.2">
      <c r="A97" t="s">
        <v>205</v>
      </c>
      <c r="B97">
        <v>0.59043000000000001</v>
      </c>
      <c r="C97">
        <v>0.22381000000000001</v>
      </c>
      <c r="D97">
        <v>0.14246</v>
      </c>
      <c r="E97">
        <v>0.52641000000000004</v>
      </c>
      <c r="F97">
        <v>0.11448</v>
      </c>
      <c r="G97">
        <v>0.57104999999999995</v>
      </c>
      <c r="H97">
        <v>0.22517999999999999</v>
      </c>
      <c r="I97">
        <v>0.51073000000000002</v>
      </c>
      <c r="J97">
        <v>0.5</v>
      </c>
      <c r="K97">
        <v>0.14285999999999999</v>
      </c>
      <c r="L97">
        <v>0.15945999999999999</v>
      </c>
    </row>
    <row r="98" spans="1:12" x14ac:dyDescent="0.2">
      <c r="A98" t="s">
        <v>207</v>
      </c>
      <c r="B98">
        <v>0.27128000000000002</v>
      </c>
      <c r="C98">
        <v>0.74524000000000001</v>
      </c>
      <c r="D98">
        <v>0.70669999999999999</v>
      </c>
      <c r="E98">
        <v>0.34426000000000001</v>
      </c>
      <c r="F98">
        <v>0.48148000000000002</v>
      </c>
      <c r="G98">
        <v>0.28947000000000001</v>
      </c>
      <c r="H98">
        <v>0.73123000000000005</v>
      </c>
      <c r="I98">
        <v>0.34764</v>
      </c>
      <c r="J98">
        <v>0.35493999999999998</v>
      </c>
      <c r="K98">
        <v>0.49642999999999998</v>
      </c>
      <c r="L98">
        <v>0.68378000000000005</v>
      </c>
    </row>
    <row r="99" spans="1:12" x14ac:dyDescent="0.2">
      <c r="A99" t="s">
        <v>209</v>
      </c>
      <c r="B99">
        <v>0.57181000000000004</v>
      </c>
      <c r="C99">
        <v>0.54762</v>
      </c>
      <c r="D99">
        <v>0.44972000000000001</v>
      </c>
      <c r="E99">
        <v>0.64663000000000004</v>
      </c>
      <c r="F99">
        <v>0.44780999999999999</v>
      </c>
      <c r="G99">
        <v>0.56842000000000004</v>
      </c>
      <c r="H99">
        <v>0.54237000000000002</v>
      </c>
      <c r="I99">
        <v>0.66093999999999997</v>
      </c>
      <c r="J99">
        <v>0.62346000000000001</v>
      </c>
      <c r="K99">
        <v>0.45</v>
      </c>
      <c r="L99">
        <v>0.46486</v>
      </c>
    </row>
    <row r="100" spans="1:12" x14ac:dyDescent="0.2">
      <c r="A100" t="s">
        <v>211</v>
      </c>
      <c r="B100">
        <v>0.52127999999999997</v>
      </c>
      <c r="C100">
        <v>0.45</v>
      </c>
      <c r="D100">
        <v>0.35754000000000002</v>
      </c>
      <c r="E100">
        <v>0.53734000000000004</v>
      </c>
      <c r="F100">
        <v>0.3165</v>
      </c>
      <c r="G100">
        <v>0.52105000000000001</v>
      </c>
      <c r="H100">
        <v>0.44068000000000002</v>
      </c>
      <c r="I100">
        <v>0.48926999999999998</v>
      </c>
      <c r="J100">
        <v>0.57406999999999997</v>
      </c>
      <c r="K100">
        <v>0.32500000000000001</v>
      </c>
      <c r="L100">
        <v>0.35404999999999998</v>
      </c>
    </row>
    <row r="101" spans="1:12" x14ac:dyDescent="0.2">
      <c r="A101" t="s">
        <v>214</v>
      </c>
      <c r="B101">
        <v>0.29787000000000002</v>
      </c>
      <c r="C101">
        <v>0.33333000000000002</v>
      </c>
      <c r="D101">
        <v>0.17598</v>
      </c>
      <c r="E101">
        <v>0.37705</v>
      </c>
      <c r="F101">
        <v>0.22222</v>
      </c>
      <c r="G101">
        <v>0.30525999999999998</v>
      </c>
      <c r="H101">
        <v>0.32688</v>
      </c>
      <c r="I101">
        <v>0.40772999999999998</v>
      </c>
      <c r="J101">
        <v>0.33333000000000002</v>
      </c>
      <c r="K101">
        <v>0.22500000000000001</v>
      </c>
      <c r="L101">
        <v>0.19189000000000001</v>
      </c>
    </row>
    <row r="102" spans="1:12" x14ac:dyDescent="0.2">
      <c r="A102" t="s">
        <v>216</v>
      </c>
      <c r="B102">
        <v>0.45745000000000002</v>
      </c>
      <c r="C102">
        <v>0.41666999999999998</v>
      </c>
      <c r="D102">
        <v>0.45251000000000002</v>
      </c>
      <c r="E102">
        <v>0.40619</v>
      </c>
      <c r="F102">
        <v>0.40740999999999999</v>
      </c>
      <c r="G102">
        <v>0.44736999999999999</v>
      </c>
      <c r="H102">
        <v>0.42373</v>
      </c>
      <c r="I102">
        <v>0.41631000000000001</v>
      </c>
      <c r="J102">
        <v>0.40740999999999999</v>
      </c>
      <c r="K102">
        <v>0.42857000000000001</v>
      </c>
      <c r="L102">
        <v>0.42973</v>
      </c>
    </row>
    <row r="103" spans="1:12" x14ac:dyDescent="0.2">
      <c r="A103" t="s">
        <v>218</v>
      </c>
      <c r="B103">
        <v>0.24468000000000001</v>
      </c>
      <c r="C103">
        <v>0.25</v>
      </c>
      <c r="D103">
        <v>0.37151000000000001</v>
      </c>
      <c r="E103">
        <v>0.21676000000000001</v>
      </c>
      <c r="F103">
        <v>0.37036999999999998</v>
      </c>
      <c r="G103">
        <v>0.24737000000000001</v>
      </c>
      <c r="H103">
        <v>0.24939</v>
      </c>
      <c r="I103">
        <v>0.17596999999999999</v>
      </c>
      <c r="J103">
        <v>0.25925999999999999</v>
      </c>
      <c r="K103">
        <v>0.34643000000000002</v>
      </c>
      <c r="L103">
        <v>0.37837999999999999</v>
      </c>
    </row>
    <row r="104" spans="1:12" x14ac:dyDescent="0.2">
      <c r="A104" t="s">
        <v>220</v>
      </c>
      <c r="B104">
        <v>0.48137999999999997</v>
      </c>
      <c r="C104">
        <v>0.54523999999999995</v>
      </c>
      <c r="D104">
        <v>0.49162</v>
      </c>
      <c r="E104">
        <v>0.63388</v>
      </c>
      <c r="F104">
        <v>0.63300000000000001</v>
      </c>
      <c r="G104">
        <v>0.48947000000000002</v>
      </c>
      <c r="H104">
        <v>0.55932000000000004</v>
      </c>
      <c r="I104">
        <v>0.61373</v>
      </c>
      <c r="J104">
        <v>0.64198</v>
      </c>
      <c r="K104">
        <v>0.6</v>
      </c>
      <c r="L104">
        <v>0.50270000000000004</v>
      </c>
    </row>
    <row r="105" spans="1:12" x14ac:dyDescent="0.2">
      <c r="A105" t="s">
        <v>222</v>
      </c>
      <c r="B105">
        <v>3.1910000000000001E-2</v>
      </c>
      <c r="C105">
        <v>2.8570000000000002E-2</v>
      </c>
      <c r="D105">
        <v>8.3799999999999999E-2</v>
      </c>
      <c r="E105">
        <v>0.27687</v>
      </c>
      <c r="F105">
        <v>6.0609999999999997E-2</v>
      </c>
      <c r="G105">
        <v>3.6839999999999998E-2</v>
      </c>
      <c r="H105">
        <v>3.8739999999999997E-2</v>
      </c>
      <c r="I105">
        <v>0.24034</v>
      </c>
      <c r="J105">
        <v>0.27778000000000003</v>
      </c>
      <c r="K105">
        <v>7.1429999999999993E-2</v>
      </c>
      <c r="L105">
        <v>7.5679999999999997E-2</v>
      </c>
    </row>
    <row r="106" spans="1:12" x14ac:dyDescent="0.2">
      <c r="A106" t="s">
        <v>224</v>
      </c>
      <c r="B106">
        <v>0.90159999999999996</v>
      </c>
      <c r="C106">
        <v>0.94286000000000003</v>
      </c>
      <c r="D106">
        <v>0.72626000000000002</v>
      </c>
      <c r="E106">
        <v>0.44444</v>
      </c>
      <c r="F106">
        <v>0.80135000000000001</v>
      </c>
      <c r="G106">
        <v>0.88946999999999998</v>
      </c>
      <c r="H106">
        <v>0.93220000000000003</v>
      </c>
      <c r="I106">
        <v>0.46781</v>
      </c>
      <c r="J106">
        <v>0.46295999999999998</v>
      </c>
      <c r="K106">
        <v>0.8</v>
      </c>
      <c r="L106">
        <v>0.73243000000000003</v>
      </c>
    </row>
    <row r="107" spans="1:12" x14ac:dyDescent="0.2">
      <c r="A107" t="s">
        <v>226</v>
      </c>
      <c r="B107">
        <v>0.43351000000000001</v>
      </c>
      <c r="C107">
        <v>0.26190000000000002</v>
      </c>
      <c r="D107">
        <v>0.28771000000000002</v>
      </c>
      <c r="E107">
        <v>0.48270000000000002</v>
      </c>
      <c r="F107">
        <v>0.25925999999999999</v>
      </c>
      <c r="G107">
        <v>0.43158000000000002</v>
      </c>
      <c r="H107">
        <v>0.25424000000000002</v>
      </c>
      <c r="I107">
        <v>0.48926999999999998</v>
      </c>
      <c r="J107">
        <v>0.46914</v>
      </c>
      <c r="K107">
        <v>0.25</v>
      </c>
      <c r="L107">
        <v>0.30541000000000001</v>
      </c>
    </row>
    <row r="109" spans="1:12" x14ac:dyDescent="0.2">
      <c r="A109" t="s">
        <v>243</v>
      </c>
      <c r="B109" t="s">
        <v>244</v>
      </c>
      <c r="C109" t="s">
        <v>245</v>
      </c>
      <c r="D109" t="s">
        <v>246</v>
      </c>
      <c r="E109" t="s">
        <v>247</v>
      </c>
      <c r="F109" t="s">
        <v>248</v>
      </c>
      <c r="G109" t="s">
        <v>249</v>
      </c>
      <c r="H109" t="s">
        <v>250</v>
      </c>
      <c r="I109" t="s">
        <v>251</v>
      </c>
      <c r="J109" t="s">
        <v>252</v>
      </c>
      <c r="K109" t="s">
        <v>253</v>
      </c>
      <c r="L109" t="s">
        <v>254</v>
      </c>
    </row>
    <row r="110" spans="1:12" x14ac:dyDescent="0.2">
      <c r="A110" t="s">
        <v>1</v>
      </c>
      <c r="B110">
        <v>376</v>
      </c>
      <c r="C110">
        <v>420</v>
      </c>
      <c r="D110">
        <v>358</v>
      </c>
      <c r="E110">
        <v>549</v>
      </c>
      <c r="F110">
        <v>297</v>
      </c>
      <c r="G110">
        <v>380</v>
      </c>
      <c r="H110">
        <v>413</v>
      </c>
      <c r="I110">
        <v>233</v>
      </c>
      <c r="J110">
        <v>324</v>
      </c>
      <c r="K110">
        <v>280</v>
      </c>
      <c r="L110">
        <v>370</v>
      </c>
    </row>
    <row r="111" spans="1:12" x14ac:dyDescent="0.2">
      <c r="A111" t="s">
        <v>3</v>
      </c>
      <c r="B111">
        <v>376</v>
      </c>
      <c r="C111">
        <v>420</v>
      </c>
      <c r="D111">
        <v>358</v>
      </c>
      <c r="E111">
        <v>549</v>
      </c>
      <c r="F111">
        <v>297</v>
      </c>
      <c r="G111">
        <v>380</v>
      </c>
      <c r="H111">
        <v>413</v>
      </c>
      <c r="I111">
        <v>233</v>
      </c>
      <c r="J111">
        <v>324</v>
      </c>
      <c r="K111">
        <v>280</v>
      </c>
      <c r="L111">
        <v>370</v>
      </c>
    </row>
    <row r="112" spans="1:12" x14ac:dyDescent="0.2">
      <c r="A112" t="s">
        <v>5</v>
      </c>
      <c r="B112">
        <v>376</v>
      </c>
      <c r="C112">
        <v>420</v>
      </c>
      <c r="D112">
        <v>358</v>
      </c>
      <c r="E112">
        <v>549</v>
      </c>
      <c r="F112">
        <v>297</v>
      </c>
      <c r="G112">
        <v>380</v>
      </c>
      <c r="H112">
        <v>413</v>
      </c>
      <c r="I112">
        <v>233</v>
      </c>
      <c r="J112">
        <v>324</v>
      </c>
      <c r="K112">
        <v>280</v>
      </c>
      <c r="L112">
        <v>370</v>
      </c>
    </row>
    <row r="113" spans="1:12" x14ac:dyDescent="0.2">
      <c r="A113" t="s">
        <v>7</v>
      </c>
      <c r="B113">
        <v>376</v>
      </c>
      <c r="C113">
        <v>420</v>
      </c>
      <c r="D113">
        <v>358</v>
      </c>
      <c r="E113">
        <v>549</v>
      </c>
      <c r="F113">
        <v>297</v>
      </c>
      <c r="G113">
        <v>380</v>
      </c>
      <c r="H113">
        <v>413</v>
      </c>
      <c r="I113">
        <v>233</v>
      </c>
      <c r="J113">
        <v>324</v>
      </c>
      <c r="K113">
        <v>280</v>
      </c>
      <c r="L113">
        <v>370</v>
      </c>
    </row>
    <row r="114" spans="1:12" x14ac:dyDescent="0.2">
      <c r="A114" t="s">
        <v>9</v>
      </c>
      <c r="B114">
        <v>376</v>
      </c>
      <c r="C114">
        <v>420</v>
      </c>
      <c r="D114">
        <v>358</v>
      </c>
      <c r="E114">
        <v>549</v>
      </c>
      <c r="F114">
        <v>297</v>
      </c>
      <c r="G114">
        <v>380</v>
      </c>
      <c r="H114">
        <v>413</v>
      </c>
      <c r="I114">
        <v>233</v>
      </c>
      <c r="J114">
        <v>324</v>
      </c>
      <c r="K114">
        <v>280</v>
      </c>
      <c r="L114">
        <v>370</v>
      </c>
    </row>
    <row r="115" spans="1:12" x14ac:dyDescent="0.2">
      <c r="A115" t="s">
        <v>11</v>
      </c>
      <c r="B115">
        <v>376</v>
      </c>
      <c r="C115">
        <v>420</v>
      </c>
      <c r="D115">
        <v>358</v>
      </c>
      <c r="E115">
        <v>549</v>
      </c>
      <c r="F115">
        <v>297</v>
      </c>
      <c r="G115">
        <v>380</v>
      </c>
      <c r="H115">
        <v>413</v>
      </c>
      <c r="I115">
        <v>233</v>
      </c>
      <c r="J115">
        <v>324</v>
      </c>
      <c r="K115">
        <v>280</v>
      </c>
      <c r="L115">
        <v>370</v>
      </c>
    </row>
    <row r="116" spans="1:12" x14ac:dyDescent="0.2">
      <c r="A116" t="s">
        <v>13</v>
      </c>
      <c r="B116">
        <v>376</v>
      </c>
      <c r="C116">
        <v>420</v>
      </c>
      <c r="D116">
        <v>358</v>
      </c>
      <c r="E116">
        <v>549</v>
      </c>
      <c r="F116">
        <v>297</v>
      </c>
      <c r="G116">
        <v>380</v>
      </c>
      <c r="H116">
        <v>413</v>
      </c>
      <c r="I116">
        <v>233</v>
      </c>
      <c r="J116">
        <v>324</v>
      </c>
      <c r="K116">
        <v>280</v>
      </c>
      <c r="L116">
        <v>370</v>
      </c>
    </row>
    <row r="117" spans="1:12" x14ac:dyDescent="0.2">
      <c r="A117" t="s">
        <v>15</v>
      </c>
      <c r="B117">
        <v>376</v>
      </c>
      <c r="C117">
        <v>420</v>
      </c>
      <c r="D117">
        <v>358</v>
      </c>
      <c r="E117">
        <v>549</v>
      </c>
      <c r="F117">
        <v>297</v>
      </c>
      <c r="G117">
        <v>380</v>
      </c>
      <c r="H117">
        <v>413</v>
      </c>
      <c r="I117">
        <v>233</v>
      </c>
      <c r="J117">
        <v>324</v>
      </c>
      <c r="K117">
        <v>280</v>
      </c>
      <c r="L117">
        <v>370</v>
      </c>
    </row>
    <row r="118" spans="1:12" x14ac:dyDescent="0.2">
      <c r="A118" t="s">
        <v>17</v>
      </c>
      <c r="B118">
        <v>376</v>
      </c>
      <c r="C118">
        <v>420</v>
      </c>
      <c r="D118">
        <v>358</v>
      </c>
      <c r="E118">
        <v>549</v>
      </c>
      <c r="F118">
        <v>297</v>
      </c>
      <c r="G118">
        <v>380</v>
      </c>
      <c r="H118">
        <v>413</v>
      </c>
      <c r="I118">
        <v>233</v>
      </c>
      <c r="J118">
        <v>324</v>
      </c>
      <c r="K118">
        <v>280</v>
      </c>
      <c r="L118">
        <v>370</v>
      </c>
    </row>
    <row r="119" spans="1:12" x14ac:dyDescent="0.2">
      <c r="A119" t="s">
        <v>19</v>
      </c>
      <c r="B119">
        <v>376</v>
      </c>
      <c r="C119">
        <v>420</v>
      </c>
      <c r="D119">
        <v>358</v>
      </c>
      <c r="E119">
        <v>549</v>
      </c>
      <c r="F119">
        <v>297</v>
      </c>
      <c r="G119">
        <v>380</v>
      </c>
      <c r="H119">
        <v>413</v>
      </c>
      <c r="I119">
        <v>233</v>
      </c>
      <c r="J119">
        <v>324</v>
      </c>
      <c r="K119">
        <v>280</v>
      </c>
      <c r="L119">
        <v>370</v>
      </c>
    </row>
    <row r="120" spans="1:12" x14ac:dyDescent="0.2">
      <c r="A120" t="s">
        <v>21</v>
      </c>
      <c r="B120">
        <v>376</v>
      </c>
      <c r="C120">
        <v>420</v>
      </c>
      <c r="D120">
        <v>358</v>
      </c>
      <c r="E120">
        <v>549</v>
      </c>
      <c r="F120">
        <v>297</v>
      </c>
      <c r="G120">
        <v>380</v>
      </c>
      <c r="H120">
        <v>413</v>
      </c>
      <c r="I120">
        <v>233</v>
      </c>
      <c r="J120">
        <v>324</v>
      </c>
      <c r="K120">
        <v>280</v>
      </c>
      <c r="L120">
        <v>370</v>
      </c>
    </row>
    <row r="121" spans="1:12" x14ac:dyDescent="0.2">
      <c r="A121" t="s">
        <v>23</v>
      </c>
      <c r="B121">
        <v>376</v>
      </c>
      <c r="C121">
        <v>420</v>
      </c>
      <c r="D121">
        <v>358</v>
      </c>
      <c r="E121">
        <v>549</v>
      </c>
      <c r="F121">
        <v>297</v>
      </c>
      <c r="G121">
        <v>380</v>
      </c>
      <c r="H121">
        <v>413</v>
      </c>
      <c r="I121">
        <v>233</v>
      </c>
      <c r="J121">
        <v>324</v>
      </c>
      <c r="K121">
        <v>280</v>
      </c>
      <c r="L121">
        <v>370</v>
      </c>
    </row>
    <row r="122" spans="1:12" x14ac:dyDescent="0.2">
      <c r="A122" t="s">
        <v>27</v>
      </c>
      <c r="B122">
        <v>376</v>
      </c>
      <c r="C122">
        <v>420</v>
      </c>
      <c r="D122">
        <v>358</v>
      </c>
      <c r="E122">
        <v>549</v>
      </c>
      <c r="F122">
        <v>297</v>
      </c>
      <c r="G122">
        <v>380</v>
      </c>
      <c r="H122">
        <v>413</v>
      </c>
      <c r="I122">
        <v>233</v>
      </c>
      <c r="J122">
        <v>324</v>
      </c>
      <c r="K122">
        <v>280</v>
      </c>
      <c r="L122">
        <v>370</v>
      </c>
    </row>
    <row r="123" spans="1:12" x14ac:dyDescent="0.2">
      <c r="A123" t="s">
        <v>29</v>
      </c>
      <c r="B123">
        <v>376</v>
      </c>
      <c r="C123">
        <v>420</v>
      </c>
      <c r="D123">
        <v>358</v>
      </c>
      <c r="E123">
        <v>549</v>
      </c>
      <c r="F123">
        <v>297</v>
      </c>
      <c r="G123">
        <v>380</v>
      </c>
      <c r="H123">
        <v>413</v>
      </c>
      <c r="I123">
        <v>233</v>
      </c>
      <c r="J123">
        <v>324</v>
      </c>
      <c r="K123">
        <v>280</v>
      </c>
      <c r="L123">
        <v>370</v>
      </c>
    </row>
    <row r="124" spans="1:12" x14ac:dyDescent="0.2">
      <c r="A124" t="s">
        <v>31</v>
      </c>
      <c r="B124">
        <v>376</v>
      </c>
      <c r="C124">
        <v>420</v>
      </c>
      <c r="D124">
        <v>358</v>
      </c>
      <c r="E124">
        <v>549</v>
      </c>
      <c r="F124">
        <v>297</v>
      </c>
      <c r="G124">
        <v>380</v>
      </c>
      <c r="H124">
        <v>413</v>
      </c>
      <c r="I124">
        <v>233</v>
      </c>
      <c r="J124">
        <v>324</v>
      </c>
      <c r="K124">
        <v>280</v>
      </c>
      <c r="L124">
        <v>370</v>
      </c>
    </row>
    <row r="125" spans="1:12" x14ac:dyDescent="0.2">
      <c r="A125" t="s">
        <v>33</v>
      </c>
      <c r="B125">
        <v>376</v>
      </c>
      <c r="C125">
        <v>420</v>
      </c>
      <c r="D125">
        <v>358</v>
      </c>
      <c r="E125">
        <v>549</v>
      </c>
      <c r="F125">
        <v>297</v>
      </c>
      <c r="G125">
        <v>380</v>
      </c>
      <c r="H125">
        <v>413</v>
      </c>
      <c r="I125">
        <v>233</v>
      </c>
      <c r="J125">
        <v>324</v>
      </c>
      <c r="K125">
        <v>280</v>
      </c>
      <c r="L125">
        <v>370</v>
      </c>
    </row>
    <row r="126" spans="1:12" x14ac:dyDescent="0.2">
      <c r="A126" t="s">
        <v>35</v>
      </c>
      <c r="B126">
        <v>376</v>
      </c>
      <c r="C126">
        <v>420</v>
      </c>
      <c r="D126">
        <v>358</v>
      </c>
      <c r="E126">
        <v>549</v>
      </c>
      <c r="F126">
        <v>297</v>
      </c>
      <c r="G126">
        <v>380</v>
      </c>
      <c r="H126">
        <v>413</v>
      </c>
      <c r="I126">
        <v>233</v>
      </c>
      <c r="J126">
        <v>324</v>
      </c>
      <c r="K126">
        <v>280</v>
      </c>
      <c r="L126">
        <v>370</v>
      </c>
    </row>
    <row r="127" spans="1:12" x14ac:dyDescent="0.2">
      <c r="A127" t="s">
        <v>37</v>
      </c>
      <c r="B127">
        <v>376</v>
      </c>
      <c r="C127">
        <v>420</v>
      </c>
      <c r="D127">
        <v>358</v>
      </c>
      <c r="E127">
        <v>549</v>
      </c>
      <c r="F127">
        <v>297</v>
      </c>
      <c r="G127">
        <v>380</v>
      </c>
      <c r="H127">
        <v>413</v>
      </c>
      <c r="I127">
        <v>233</v>
      </c>
      <c r="J127">
        <v>324</v>
      </c>
      <c r="K127">
        <v>280</v>
      </c>
      <c r="L127">
        <v>370</v>
      </c>
    </row>
    <row r="128" spans="1:12" x14ac:dyDescent="0.2">
      <c r="A128" t="s">
        <v>39</v>
      </c>
      <c r="B128">
        <v>376</v>
      </c>
      <c r="C128">
        <v>420</v>
      </c>
      <c r="D128">
        <v>358</v>
      </c>
      <c r="E128">
        <v>549</v>
      </c>
      <c r="F128">
        <v>297</v>
      </c>
      <c r="G128">
        <v>380</v>
      </c>
      <c r="H128">
        <v>413</v>
      </c>
      <c r="I128">
        <v>233</v>
      </c>
      <c r="J128">
        <v>324</v>
      </c>
      <c r="K128">
        <v>280</v>
      </c>
      <c r="L128">
        <v>370</v>
      </c>
    </row>
    <row r="129" spans="1:12" x14ac:dyDescent="0.2">
      <c r="A129" t="s">
        <v>41</v>
      </c>
      <c r="B129">
        <v>376</v>
      </c>
      <c r="C129">
        <v>420</v>
      </c>
      <c r="D129">
        <v>358</v>
      </c>
      <c r="E129">
        <v>549</v>
      </c>
      <c r="F129">
        <v>297</v>
      </c>
      <c r="G129">
        <v>380</v>
      </c>
      <c r="H129">
        <v>413</v>
      </c>
      <c r="I129">
        <v>233</v>
      </c>
      <c r="J129">
        <v>324</v>
      </c>
      <c r="K129">
        <v>280</v>
      </c>
      <c r="L129">
        <v>370</v>
      </c>
    </row>
    <row r="130" spans="1:12" x14ac:dyDescent="0.2">
      <c r="A130" t="s">
        <v>43</v>
      </c>
      <c r="B130">
        <v>376</v>
      </c>
      <c r="C130">
        <v>420</v>
      </c>
      <c r="D130">
        <v>358</v>
      </c>
      <c r="E130">
        <v>549</v>
      </c>
      <c r="F130">
        <v>297</v>
      </c>
      <c r="G130">
        <v>380</v>
      </c>
      <c r="H130">
        <v>413</v>
      </c>
      <c r="I130">
        <v>233</v>
      </c>
      <c r="J130">
        <v>324</v>
      </c>
      <c r="K130">
        <v>280</v>
      </c>
      <c r="L130">
        <v>370</v>
      </c>
    </row>
    <row r="131" spans="1:12" x14ac:dyDescent="0.2">
      <c r="A131" t="s">
        <v>45</v>
      </c>
      <c r="B131">
        <v>376</v>
      </c>
      <c r="C131">
        <v>420</v>
      </c>
      <c r="D131">
        <v>358</v>
      </c>
      <c r="E131">
        <v>549</v>
      </c>
      <c r="F131">
        <v>297</v>
      </c>
      <c r="G131">
        <v>380</v>
      </c>
      <c r="H131">
        <v>413</v>
      </c>
      <c r="I131">
        <v>233</v>
      </c>
      <c r="J131">
        <v>324</v>
      </c>
      <c r="K131">
        <v>280</v>
      </c>
      <c r="L131">
        <v>370</v>
      </c>
    </row>
    <row r="132" spans="1:12" x14ac:dyDescent="0.2">
      <c r="A132" t="s">
        <v>48</v>
      </c>
      <c r="B132">
        <v>376</v>
      </c>
      <c r="C132">
        <v>420</v>
      </c>
      <c r="D132">
        <v>358</v>
      </c>
      <c r="E132">
        <v>549</v>
      </c>
      <c r="F132">
        <v>297</v>
      </c>
      <c r="G132">
        <v>380</v>
      </c>
      <c r="H132">
        <v>413</v>
      </c>
      <c r="I132">
        <v>233</v>
      </c>
      <c r="J132">
        <v>324</v>
      </c>
      <c r="K132">
        <v>280</v>
      </c>
      <c r="L132">
        <v>370</v>
      </c>
    </row>
    <row r="133" spans="1:12" x14ac:dyDescent="0.2">
      <c r="A133" t="s">
        <v>50</v>
      </c>
      <c r="B133">
        <v>376</v>
      </c>
      <c r="C133">
        <v>420</v>
      </c>
      <c r="D133">
        <v>358</v>
      </c>
      <c r="E133">
        <v>549</v>
      </c>
      <c r="F133">
        <v>297</v>
      </c>
      <c r="G133">
        <v>380</v>
      </c>
      <c r="H133">
        <v>413</v>
      </c>
      <c r="I133">
        <v>233</v>
      </c>
      <c r="J133">
        <v>324</v>
      </c>
      <c r="K133">
        <v>280</v>
      </c>
      <c r="L133">
        <v>370</v>
      </c>
    </row>
    <row r="134" spans="1:12" x14ac:dyDescent="0.2">
      <c r="A134" t="s">
        <v>52</v>
      </c>
      <c r="B134">
        <v>376</v>
      </c>
      <c r="C134">
        <v>420</v>
      </c>
      <c r="D134">
        <v>358</v>
      </c>
      <c r="E134">
        <v>549</v>
      </c>
      <c r="F134">
        <v>297</v>
      </c>
      <c r="G134">
        <v>380</v>
      </c>
      <c r="H134">
        <v>413</v>
      </c>
      <c r="I134">
        <v>233</v>
      </c>
      <c r="J134">
        <v>324</v>
      </c>
      <c r="K134">
        <v>280</v>
      </c>
      <c r="L134">
        <v>370</v>
      </c>
    </row>
    <row r="135" spans="1:12" x14ac:dyDescent="0.2">
      <c r="A135" t="s">
        <v>54</v>
      </c>
      <c r="B135">
        <v>376</v>
      </c>
      <c r="C135">
        <v>420</v>
      </c>
      <c r="D135">
        <v>358</v>
      </c>
      <c r="E135">
        <v>549</v>
      </c>
      <c r="F135">
        <v>297</v>
      </c>
      <c r="G135">
        <v>380</v>
      </c>
      <c r="H135">
        <v>413</v>
      </c>
      <c r="I135">
        <v>233</v>
      </c>
      <c r="J135">
        <v>324</v>
      </c>
      <c r="K135">
        <v>280</v>
      </c>
      <c r="L135">
        <v>370</v>
      </c>
    </row>
    <row r="136" spans="1:12" x14ac:dyDescent="0.2">
      <c r="A136" t="s">
        <v>56</v>
      </c>
      <c r="B136">
        <v>376</v>
      </c>
      <c r="C136">
        <v>420</v>
      </c>
      <c r="D136">
        <v>358</v>
      </c>
      <c r="E136">
        <v>549</v>
      </c>
      <c r="F136">
        <v>297</v>
      </c>
      <c r="G136">
        <v>380</v>
      </c>
      <c r="H136">
        <v>413</v>
      </c>
      <c r="I136">
        <v>233</v>
      </c>
      <c r="J136">
        <v>324</v>
      </c>
      <c r="K136">
        <v>280</v>
      </c>
      <c r="L136">
        <v>370</v>
      </c>
    </row>
    <row r="137" spans="1:12" x14ac:dyDescent="0.2">
      <c r="A137" t="s">
        <v>58</v>
      </c>
      <c r="B137">
        <v>376</v>
      </c>
      <c r="C137">
        <v>420</v>
      </c>
      <c r="D137">
        <v>358</v>
      </c>
      <c r="E137">
        <v>549</v>
      </c>
      <c r="F137">
        <v>297</v>
      </c>
      <c r="G137">
        <v>380</v>
      </c>
      <c r="H137">
        <v>413</v>
      </c>
      <c r="I137">
        <v>233</v>
      </c>
      <c r="J137">
        <v>324</v>
      </c>
      <c r="K137">
        <v>280</v>
      </c>
      <c r="L137">
        <v>370</v>
      </c>
    </row>
    <row r="138" spans="1:12" x14ac:dyDescent="0.2">
      <c r="A138" t="s">
        <v>60</v>
      </c>
      <c r="B138">
        <v>376</v>
      </c>
      <c r="C138">
        <v>420</v>
      </c>
      <c r="D138">
        <v>358</v>
      </c>
      <c r="E138">
        <v>549</v>
      </c>
      <c r="F138">
        <v>297</v>
      </c>
      <c r="G138">
        <v>380</v>
      </c>
      <c r="H138">
        <v>413</v>
      </c>
      <c r="I138">
        <v>233</v>
      </c>
      <c r="J138">
        <v>324</v>
      </c>
      <c r="K138">
        <v>280</v>
      </c>
      <c r="L138">
        <v>370</v>
      </c>
    </row>
    <row r="139" spans="1:12" x14ac:dyDescent="0.2">
      <c r="A139" t="s">
        <v>62</v>
      </c>
      <c r="B139">
        <v>376</v>
      </c>
      <c r="C139">
        <v>420</v>
      </c>
      <c r="D139">
        <v>358</v>
      </c>
      <c r="E139">
        <v>549</v>
      </c>
      <c r="F139">
        <v>297</v>
      </c>
      <c r="G139">
        <v>380</v>
      </c>
      <c r="H139">
        <v>413</v>
      </c>
      <c r="I139">
        <v>233</v>
      </c>
      <c r="J139">
        <v>324</v>
      </c>
      <c r="K139">
        <v>280</v>
      </c>
      <c r="L139">
        <v>370</v>
      </c>
    </row>
    <row r="140" spans="1:12" x14ac:dyDescent="0.2">
      <c r="A140" t="s">
        <v>64</v>
      </c>
      <c r="B140">
        <v>376</v>
      </c>
      <c r="C140">
        <v>420</v>
      </c>
      <c r="D140">
        <v>358</v>
      </c>
      <c r="E140">
        <v>549</v>
      </c>
      <c r="F140">
        <v>297</v>
      </c>
      <c r="G140">
        <v>380</v>
      </c>
      <c r="H140">
        <v>413</v>
      </c>
      <c r="I140">
        <v>233</v>
      </c>
      <c r="J140">
        <v>324</v>
      </c>
      <c r="K140">
        <v>280</v>
      </c>
      <c r="L140">
        <v>370</v>
      </c>
    </row>
    <row r="141" spans="1:12" x14ac:dyDescent="0.2">
      <c r="A141" t="s">
        <v>66</v>
      </c>
      <c r="B141">
        <v>376</v>
      </c>
      <c r="C141">
        <v>420</v>
      </c>
      <c r="D141">
        <v>358</v>
      </c>
      <c r="E141">
        <v>549</v>
      </c>
      <c r="F141">
        <v>297</v>
      </c>
      <c r="G141">
        <v>380</v>
      </c>
      <c r="H141">
        <v>413</v>
      </c>
      <c r="I141">
        <v>233</v>
      </c>
      <c r="J141">
        <v>324</v>
      </c>
      <c r="K141">
        <v>280</v>
      </c>
      <c r="L141">
        <v>370</v>
      </c>
    </row>
    <row r="142" spans="1:12" x14ac:dyDescent="0.2">
      <c r="A142" t="s">
        <v>69</v>
      </c>
      <c r="B142">
        <v>376</v>
      </c>
      <c r="C142">
        <v>420</v>
      </c>
      <c r="D142">
        <v>358</v>
      </c>
      <c r="E142">
        <v>549</v>
      </c>
      <c r="F142">
        <v>297</v>
      </c>
      <c r="G142">
        <v>380</v>
      </c>
      <c r="H142">
        <v>413</v>
      </c>
      <c r="I142">
        <v>233</v>
      </c>
      <c r="J142">
        <v>324</v>
      </c>
      <c r="K142">
        <v>280</v>
      </c>
      <c r="L142">
        <v>370</v>
      </c>
    </row>
    <row r="143" spans="1:12" x14ac:dyDescent="0.2">
      <c r="A143" t="s">
        <v>71</v>
      </c>
      <c r="B143">
        <v>376</v>
      </c>
      <c r="C143">
        <v>420</v>
      </c>
      <c r="D143">
        <v>358</v>
      </c>
      <c r="E143">
        <v>549</v>
      </c>
      <c r="F143">
        <v>297</v>
      </c>
      <c r="G143">
        <v>380</v>
      </c>
      <c r="H143">
        <v>413</v>
      </c>
      <c r="I143">
        <v>233</v>
      </c>
      <c r="J143">
        <v>324</v>
      </c>
      <c r="K143">
        <v>280</v>
      </c>
      <c r="L143">
        <v>370</v>
      </c>
    </row>
    <row r="144" spans="1:12" x14ac:dyDescent="0.2">
      <c r="A144" t="s">
        <v>73</v>
      </c>
      <c r="B144">
        <v>376</v>
      </c>
      <c r="C144">
        <v>420</v>
      </c>
      <c r="D144">
        <v>358</v>
      </c>
      <c r="E144">
        <v>549</v>
      </c>
      <c r="F144">
        <v>297</v>
      </c>
      <c r="G144">
        <v>380</v>
      </c>
      <c r="H144">
        <v>413</v>
      </c>
      <c r="I144">
        <v>233</v>
      </c>
      <c r="J144">
        <v>324</v>
      </c>
      <c r="K144">
        <v>280</v>
      </c>
      <c r="L144">
        <v>370</v>
      </c>
    </row>
    <row r="145" spans="1:12" x14ac:dyDescent="0.2">
      <c r="A145" t="s">
        <v>75</v>
      </c>
      <c r="B145">
        <v>376</v>
      </c>
      <c r="C145">
        <v>420</v>
      </c>
      <c r="D145">
        <v>358</v>
      </c>
      <c r="E145">
        <v>549</v>
      </c>
      <c r="F145">
        <v>297</v>
      </c>
      <c r="G145">
        <v>380</v>
      </c>
      <c r="H145">
        <v>413</v>
      </c>
      <c r="I145">
        <v>233</v>
      </c>
      <c r="J145">
        <v>324</v>
      </c>
      <c r="K145">
        <v>280</v>
      </c>
      <c r="L145">
        <v>370</v>
      </c>
    </row>
    <row r="146" spans="1:12" x14ac:dyDescent="0.2">
      <c r="A146" t="s">
        <v>77</v>
      </c>
      <c r="B146">
        <v>376</v>
      </c>
      <c r="C146">
        <v>420</v>
      </c>
      <c r="D146">
        <v>358</v>
      </c>
      <c r="E146">
        <v>549</v>
      </c>
      <c r="F146">
        <v>297</v>
      </c>
      <c r="G146">
        <v>380</v>
      </c>
      <c r="H146">
        <v>413</v>
      </c>
      <c r="I146">
        <v>233</v>
      </c>
      <c r="J146">
        <v>324</v>
      </c>
      <c r="K146">
        <v>280</v>
      </c>
      <c r="L146">
        <v>370</v>
      </c>
    </row>
    <row r="147" spans="1:12" x14ac:dyDescent="0.2">
      <c r="A147" t="s">
        <v>79</v>
      </c>
      <c r="B147">
        <v>376</v>
      </c>
      <c r="C147">
        <v>420</v>
      </c>
      <c r="D147">
        <v>358</v>
      </c>
      <c r="E147">
        <v>549</v>
      </c>
      <c r="F147">
        <v>297</v>
      </c>
      <c r="G147">
        <v>380</v>
      </c>
      <c r="H147">
        <v>413</v>
      </c>
      <c r="I147">
        <v>233</v>
      </c>
      <c r="J147">
        <v>324</v>
      </c>
      <c r="K147">
        <v>280</v>
      </c>
      <c r="L147">
        <v>370</v>
      </c>
    </row>
    <row r="148" spans="1:12" x14ac:dyDescent="0.2">
      <c r="A148" t="s">
        <v>81</v>
      </c>
      <c r="B148">
        <v>376</v>
      </c>
      <c r="C148">
        <v>420</v>
      </c>
      <c r="D148">
        <v>358</v>
      </c>
      <c r="E148">
        <v>549</v>
      </c>
      <c r="F148">
        <v>297</v>
      </c>
      <c r="G148">
        <v>380</v>
      </c>
      <c r="H148">
        <v>413</v>
      </c>
      <c r="I148">
        <v>233</v>
      </c>
      <c r="J148">
        <v>324</v>
      </c>
      <c r="K148">
        <v>280</v>
      </c>
      <c r="L148">
        <v>370</v>
      </c>
    </row>
    <row r="149" spans="1:12" x14ac:dyDescent="0.2">
      <c r="A149" t="s">
        <v>83</v>
      </c>
      <c r="B149">
        <v>376</v>
      </c>
      <c r="C149">
        <v>420</v>
      </c>
      <c r="D149">
        <v>358</v>
      </c>
      <c r="E149">
        <v>549</v>
      </c>
      <c r="F149">
        <v>297</v>
      </c>
      <c r="G149">
        <v>380</v>
      </c>
      <c r="H149">
        <v>413</v>
      </c>
      <c r="I149">
        <v>233</v>
      </c>
      <c r="J149">
        <v>324</v>
      </c>
      <c r="K149">
        <v>280</v>
      </c>
      <c r="L149">
        <v>370</v>
      </c>
    </row>
    <row r="150" spans="1:12" x14ac:dyDescent="0.2">
      <c r="A150" t="s">
        <v>86</v>
      </c>
      <c r="B150">
        <v>376</v>
      </c>
      <c r="C150">
        <v>420</v>
      </c>
      <c r="D150">
        <v>358</v>
      </c>
      <c r="E150">
        <v>549</v>
      </c>
      <c r="F150">
        <v>297</v>
      </c>
      <c r="G150">
        <v>380</v>
      </c>
      <c r="H150">
        <v>413</v>
      </c>
      <c r="I150">
        <v>233</v>
      </c>
      <c r="J150">
        <v>324</v>
      </c>
      <c r="K150">
        <v>280</v>
      </c>
      <c r="L150">
        <v>370</v>
      </c>
    </row>
    <row r="151" spans="1:12" x14ac:dyDescent="0.2">
      <c r="A151" t="s">
        <v>88</v>
      </c>
      <c r="B151">
        <v>376</v>
      </c>
      <c r="C151">
        <v>420</v>
      </c>
      <c r="D151">
        <v>358</v>
      </c>
      <c r="E151">
        <v>549</v>
      </c>
      <c r="F151">
        <v>297</v>
      </c>
      <c r="G151">
        <v>380</v>
      </c>
      <c r="H151">
        <v>413</v>
      </c>
      <c r="I151">
        <v>233</v>
      </c>
      <c r="J151">
        <v>324</v>
      </c>
      <c r="K151">
        <v>280</v>
      </c>
      <c r="L151">
        <v>370</v>
      </c>
    </row>
    <row r="152" spans="1:12" x14ac:dyDescent="0.2">
      <c r="A152" t="s">
        <v>90</v>
      </c>
      <c r="B152">
        <v>376</v>
      </c>
      <c r="C152">
        <v>420</v>
      </c>
      <c r="D152">
        <v>358</v>
      </c>
      <c r="E152">
        <v>549</v>
      </c>
      <c r="F152">
        <v>297</v>
      </c>
      <c r="G152">
        <v>380</v>
      </c>
      <c r="H152">
        <v>413</v>
      </c>
      <c r="I152">
        <v>233</v>
      </c>
      <c r="J152">
        <v>324</v>
      </c>
      <c r="K152">
        <v>280</v>
      </c>
      <c r="L152">
        <v>370</v>
      </c>
    </row>
    <row r="153" spans="1:12" x14ac:dyDescent="0.2">
      <c r="A153" t="s">
        <v>92</v>
      </c>
      <c r="B153">
        <v>376</v>
      </c>
      <c r="C153">
        <v>420</v>
      </c>
      <c r="D153">
        <v>358</v>
      </c>
      <c r="E153">
        <v>549</v>
      </c>
      <c r="F153">
        <v>297</v>
      </c>
      <c r="G153">
        <v>380</v>
      </c>
      <c r="H153">
        <v>413</v>
      </c>
      <c r="I153">
        <v>233</v>
      </c>
      <c r="J153">
        <v>324</v>
      </c>
      <c r="K153">
        <v>280</v>
      </c>
      <c r="L153">
        <v>370</v>
      </c>
    </row>
    <row r="154" spans="1:12" x14ac:dyDescent="0.2">
      <c r="A154" t="s">
        <v>94</v>
      </c>
      <c r="B154">
        <v>376</v>
      </c>
      <c r="C154">
        <v>420</v>
      </c>
      <c r="D154">
        <v>358</v>
      </c>
      <c r="E154">
        <v>549</v>
      </c>
      <c r="F154">
        <v>297</v>
      </c>
      <c r="G154">
        <v>380</v>
      </c>
      <c r="H154">
        <v>413</v>
      </c>
      <c r="I154">
        <v>233</v>
      </c>
      <c r="J154">
        <v>324</v>
      </c>
      <c r="K154">
        <v>280</v>
      </c>
      <c r="L154">
        <v>370</v>
      </c>
    </row>
    <row r="155" spans="1:12" x14ac:dyDescent="0.2">
      <c r="A155" t="s">
        <v>96</v>
      </c>
      <c r="B155">
        <v>376</v>
      </c>
      <c r="C155">
        <v>420</v>
      </c>
      <c r="D155">
        <v>358</v>
      </c>
      <c r="E155">
        <v>549</v>
      </c>
      <c r="F155">
        <v>297</v>
      </c>
      <c r="G155">
        <v>380</v>
      </c>
      <c r="H155">
        <v>413</v>
      </c>
      <c r="I155">
        <v>233</v>
      </c>
      <c r="J155">
        <v>324</v>
      </c>
      <c r="K155">
        <v>280</v>
      </c>
      <c r="L155">
        <v>370</v>
      </c>
    </row>
    <row r="156" spans="1:12" x14ac:dyDescent="0.2">
      <c r="A156" t="s">
        <v>98</v>
      </c>
      <c r="B156">
        <v>376</v>
      </c>
      <c r="C156">
        <v>420</v>
      </c>
      <c r="D156">
        <v>358</v>
      </c>
      <c r="E156">
        <v>549</v>
      </c>
      <c r="F156">
        <v>297</v>
      </c>
      <c r="G156">
        <v>380</v>
      </c>
      <c r="H156">
        <v>413</v>
      </c>
      <c r="I156">
        <v>233</v>
      </c>
      <c r="J156">
        <v>324</v>
      </c>
      <c r="K156">
        <v>280</v>
      </c>
      <c r="L156">
        <v>370</v>
      </c>
    </row>
    <row r="157" spans="1:12" x14ac:dyDescent="0.2">
      <c r="A157" t="s">
        <v>102</v>
      </c>
      <c r="B157">
        <v>376</v>
      </c>
      <c r="C157">
        <v>420</v>
      </c>
      <c r="D157">
        <v>358</v>
      </c>
      <c r="E157">
        <v>549</v>
      </c>
      <c r="F157">
        <v>297</v>
      </c>
      <c r="G157">
        <v>380</v>
      </c>
      <c r="H157">
        <v>413</v>
      </c>
      <c r="I157">
        <v>233</v>
      </c>
      <c r="J157">
        <v>324</v>
      </c>
      <c r="K157">
        <v>280</v>
      </c>
      <c r="L157">
        <v>370</v>
      </c>
    </row>
    <row r="158" spans="1:12" x14ac:dyDescent="0.2">
      <c r="A158" t="s">
        <v>104</v>
      </c>
      <c r="B158">
        <v>376</v>
      </c>
      <c r="C158">
        <v>420</v>
      </c>
      <c r="D158">
        <v>358</v>
      </c>
      <c r="E158">
        <v>549</v>
      </c>
      <c r="F158">
        <v>297</v>
      </c>
      <c r="G158">
        <v>380</v>
      </c>
      <c r="H158">
        <v>413</v>
      </c>
      <c r="I158">
        <v>233</v>
      </c>
      <c r="J158">
        <v>324</v>
      </c>
      <c r="K158">
        <v>280</v>
      </c>
      <c r="L158">
        <v>370</v>
      </c>
    </row>
    <row r="159" spans="1:12" x14ac:dyDescent="0.2">
      <c r="A159" t="s">
        <v>106</v>
      </c>
      <c r="B159">
        <v>376</v>
      </c>
      <c r="C159">
        <v>420</v>
      </c>
      <c r="D159">
        <v>358</v>
      </c>
      <c r="E159">
        <v>549</v>
      </c>
      <c r="F159">
        <v>297</v>
      </c>
      <c r="G159">
        <v>380</v>
      </c>
      <c r="H159">
        <v>413</v>
      </c>
      <c r="I159">
        <v>233</v>
      </c>
      <c r="J159">
        <v>324</v>
      </c>
      <c r="K159">
        <v>280</v>
      </c>
      <c r="L159">
        <v>370</v>
      </c>
    </row>
    <row r="160" spans="1:12" x14ac:dyDescent="0.2">
      <c r="A160" t="s">
        <v>108</v>
      </c>
      <c r="B160">
        <v>376</v>
      </c>
      <c r="C160">
        <v>420</v>
      </c>
      <c r="D160">
        <v>358</v>
      </c>
      <c r="E160">
        <v>549</v>
      </c>
      <c r="F160">
        <v>297</v>
      </c>
      <c r="G160">
        <v>380</v>
      </c>
      <c r="H160">
        <v>413</v>
      </c>
      <c r="I160">
        <v>233</v>
      </c>
      <c r="J160">
        <v>324</v>
      </c>
      <c r="K160">
        <v>280</v>
      </c>
      <c r="L160">
        <v>370</v>
      </c>
    </row>
    <row r="161" spans="1:12" x14ac:dyDescent="0.2">
      <c r="A161" t="s">
        <v>111</v>
      </c>
      <c r="B161">
        <v>376</v>
      </c>
      <c r="C161">
        <v>420</v>
      </c>
      <c r="D161">
        <v>358</v>
      </c>
      <c r="E161">
        <v>549</v>
      </c>
      <c r="F161">
        <v>297</v>
      </c>
      <c r="G161">
        <v>380</v>
      </c>
      <c r="H161">
        <v>413</v>
      </c>
      <c r="I161">
        <v>233</v>
      </c>
      <c r="J161">
        <v>324</v>
      </c>
      <c r="K161">
        <v>280</v>
      </c>
      <c r="L161">
        <v>370</v>
      </c>
    </row>
    <row r="162" spans="1:12" x14ac:dyDescent="0.2">
      <c r="A162" t="s">
        <v>113</v>
      </c>
      <c r="B162">
        <v>376</v>
      </c>
      <c r="C162">
        <v>420</v>
      </c>
      <c r="D162">
        <v>358</v>
      </c>
      <c r="E162">
        <v>549</v>
      </c>
      <c r="F162">
        <v>297</v>
      </c>
      <c r="G162">
        <v>380</v>
      </c>
      <c r="H162">
        <v>413</v>
      </c>
      <c r="I162">
        <v>233</v>
      </c>
      <c r="J162">
        <v>324</v>
      </c>
      <c r="K162">
        <v>280</v>
      </c>
      <c r="L162">
        <v>370</v>
      </c>
    </row>
    <row r="163" spans="1:12" x14ac:dyDescent="0.2">
      <c r="A163" t="s">
        <v>115</v>
      </c>
      <c r="B163">
        <v>376</v>
      </c>
      <c r="C163">
        <v>420</v>
      </c>
      <c r="D163">
        <v>358</v>
      </c>
      <c r="E163">
        <v>549</v>
      </c>
      <c r="F163">
        <v>297</v>
      </c>
      <c r="G163">
        <v>380</v>
      </c>
      <c r="H163">
        <v>413</v>
      </c>
      <c r="I163">
        <v>233</v>
      </c>
      <c r="J163">
        <v>324</v>
      </c>
      <c r="K163">
        <v>280</v>
      </c>
      <c r="L163">
        <v>370</v>
      </c>
    </row>
    <row r="164" spans="1:12" x14ac:dyDescent="0.2">
      <c r="A164" t="s">
        <v>117</v>
      </c>
      <c r="B164">
        <v>376</v>
      </c>
      <c r="C164">
        <v>420</v>
      </c>
      <c r="D164">
        <v>358</v>
      </c>
      <c r="E164">
        <v>549</v>
      </c>
      <c r="F164">
        <v>297</v>
      </c>
      <c r="G164">
        <v>380</v>
      </c>
      <c r="H164">
        <v>413</v>
      </c>
      <c r="I164">
        <v>233</v>
      </c>
      <c r="J164">
        <v>324</v>
      </c>
      <c r="K164">
        <v>280</v>
      </c>
      <c r="L164">
        <v>370</v>
      </c>
    </row>
    <row r="165" spans="1:12" x14ac:dyDescent="0.2">
      <c r="A165" t="s">
        <v>119</v>
      </c>
      <c r="B165">
        <v>376</v>
      </c>
      <c r="C165">
        <v>420</v>
      </c>
      <c r="D165">
        <v>358</v>
      </c>
      <c r="E165">
        <v>549</v>
      </c>
      <c r="F165">
        <v>297</v>
      </c>
      <c r="G165">
        <v>380</v>
      </c>
      <c r="H165">
        <v>413</v>
      </c>
      <c r="I165">
        <v>233</v>
      </c>
      <c r="J165">
        <v>324</v>
      </c>
      <c r="K165">
        <v>280</v>
      </c>
      <c r="L165">
        <v>370</v>
      </c>
    </row>
    <row r="166" spans="1:12" x14ac:dyDescent="0.2">
      <c r="A166" t="s">
        <v>121</v>
      </c>
      <c r="B166">
        <v>376</v>
      </c>
      <c r="C166">
        <v>420</v>
      </c>
      <c r="D166">
        <v>358</v>
      </c>
      <c r="E166">
        <v>549</v>
      </c>
      <c r="F166">
        <v>297</v>
      </c>
      <c r="G166">
        <v>380</v>
      </c>
      <c r="H166">
        <v>413</v>
      </c>
      <c r="I166">
        <v>233</v>
      </c>
      <c r="J166">
        <v>324</v>
      </c>
      <c r="K166">
        <v>280</v>
      </c>
      <c r="L166">
        <v>370</v>
      </c>
    </row>
    <row r="167" spans="1:12" x14ac:dyDescent="0.2">
      <c r="A167" t="s">
        <v>123</v>
      </c>
      <c r="B167">
        <v>376</v>
      </c>
      <c r="C167">
        <v>420</v>
      </c>
      <c r="D167">
        <v>358</v>
      </c>
      <c r="E167">
        <v>549</v>
      </c>
      <c r="F167">
        <v>297</v>
      </c>
      <c r="G167">
        <v>380</v>
      </c>
      <c r="H167">
        <v>413</v>
      </c>
      <c r="I167">
        <v>233</v>
      </c>
      <c r="J167">
        <v>324</v>
      </c>
      <c r="K167">
        <v>280</v>
      </c>
      <c r="L167">
        <v>370</v>
      </c>
    </row>
    <row r="168" spans="1:12" x14ac:dyDescent="0.2">
      <c r="A168" t="s">
        <v>125</v>
      </c>
      <c r="B168">
        <v>376</v>
      </c>
      <c r="C168">
        <v>420</v>
      </c>
      <c r="D168">
        <v>358</v>
      </c>
      <c r="E168">
        <v>549</v>
      </c>
      <c r="F168">
        <v>297</v>
      </c>
      <c r="G168">
        <v>380</v>
      </c>
      <c r="H168">
        <v>413</v>
      </c>
      <c r="I168">
        <v>233</v>
      </c>
      <c r="J168">
        <v>324</v>
      </c>
      <c r="K168">
        <v>280</v>
      </c>
      <c r="L168">
        <v>370</v>
      </c>
    </row>
    <row r="169" spans="1:12" x14ac:dyDescent="0.2">
      <c r="A169" t="s">
        <v>128</v>
      </c>
      <c r="B169">
        <v>376</v>
      </c>
      <c r="C169">
        <v>420</v>
      </c>
      <c r="D169">
        <v>358</v>
      </c>
      <c r="E169">
        <v>549</v>
      </c>
      <c r="F169">
        <v>297</v>
      </c>
      <c r="G169">
        <v>380</v>
      </c>
      <c r="H169">
        <v>413</v>
      </c>
      <c r="I169">
        <v>233</v>
      </c>
      <c r="J169">
        <v>324</v>
      </c>
      <c r="K169">
        <v>280</v>
      </c>
      <c r="L169">
        <v>370</v>
      </c>
    </row>
    <row r="170" spans="1:12" x14ac:dyDescent="0.2">
      <c r="A170" t="s">
        <v>130</v>
      </c>
      <c r="B170">
        <v>376</v>
      </c>
      <c r="C170">
        <v>420</v>
      </c>
      <c r="D170">
        <v>358</v>
      </c>
      <c r="E170">
        <v>549</v>
      </c>
      <c r="F170">
        <v>297</v>
      </c>
      <c r="G170">
        <v>380</v>
      </c>
      <c r="H170">
        <v>413</v>
      </c>
      <c r="I170">
        <v>233</v>
      </c>
      <c r="J170">
        <v>324</v>
      </c>
      <c r="K170">
        <v>280</v>
      </c>
      <c r="L170">
        <v>370</v>
      </c>
    </row>
    <row r="171" spans="1:12" x14ac:dyDescent="0.2">
      <c r="A171" t="s">
        <v>132</v>
      </c>
      <c r="B171">
        <v>376</v>
      </c>
      <c r="C171">
        <v>420</v>
      </c>
      <c r="D171">
        <v>358</v>
      </c>
      <c r="E171">
        <v>549</v>
      </c>
      <c r="F171">
        <v>297</v>
      </c>
      <c r="G171">
        <v>380</v>
      </c>
      <c r="H171">
        <v>413</v>
      </c>
      <c r="I171">
        <v>233</v>
      </c>
      <c r="J171">
        <v>324</v>
      </c>
      <c r="K171">
        <v>280</v>
      </c>
      <c r="L171">
        <v>370</v>
      </c>
    </row>
    <row r="172" spans="1:12" x14ac:dyDescent="0.2">
      <c r="A172" t="s">
        <v>134</v>
      </c>
      <c r="B172">
        <v>376</v>
      </c>
      <c r="C172">
        <v>420</v>
      </c>
      <c r="D172">
        <v>358</v>
      </c>
      <c r="E172">
        <v>549</v>
      </c>
      <c r="F172">
        <v>297</v>
      </c>
      <c r="G172">
        <v>380</v>
      </c>
      <c r="H172">
        <v>413</v>
      </c>
      <c r="I172">
        <v>233</v>
      </c>
      <c r="J172">
        <v>324</v>
      </c>
      <c r="K172">
        <v>280</v>
      </c>
      <c r="L172">
        <v>370</v>
      </c>
    </row>
    <row r="173" spans="1:12" x14ac:dyDescent="0.2">
      <c r="A173" t="s">
        <v>136</v>
      </c>
      <c r="B173">
        <v>376</v>
      </c>
      <c r="C173">
        <v>420</v>
      </c>
      <c r="D173">
        <v>358</v>
      </c>
      <c r="E173">
        <v>549</v>
      </c>
      <c r="F173">
        <v>297</v>
      </c>
      <c r="G173">
        <v>380</v>
      </c>
      <c r="H173">
        <v>413</v>
      </c>
      <c r="I173">
        <v>233</v>
      </c>
      <c r="J173">
        <v>324</v>
      </c>
      <c r="K173">
        <v>280</v>
      </c>
      <c r="L173">
        <v>370</v>
      </c>
    </row>
    <row r="174" spans="1:12" x14ac:dyDescent="0.2">
      <c r="A174" t="s">
        <v>138</v>
      </c>
      <c r="B174">
        <v>376</v>
      </c>
      <c r="C174">
        <v>420</v>
      </c>
      <c r="D174">
        <v>358</v>
      </c>
      <c r="E174">
        <v>549</v>
      </c>
      <c r="F174">
        <v>297</v>
      </c>
      <c r="G174">
        <v>380</v>
      </c>
      <c r="H174">
        <v>413</v>
      </c>
      <c r="I174">
        <v>233</v>
      </c>
      <c r="J174">
        <v>324</v>
      </c>
      <c r="K174">
        <v>280</v>
      </c>
      <c r="L174">
        <v>370</v>
      </c>
    </row>
    <row r="175" spans="1:12" x14ac:dyDescent="0.2">
      <c r="A175" t="s">
        <v>140</v>
      </c>
      <c r="B175">
        <v>376</v>
      </c>
      <c r="C175">
        <v>420</v>
      </c>
      <c r="D175">
        <v>358</v>
      </c>
      <c r="E175">
        <v>549</v>
      </c>
      <c r="F175">
        <v>297</v>
      </c>
      <c r="G175">
        <v>380</v>
      </c>
      <c r="H175">
        <v>413</v>
      </c>
      <c r="I175">
        <v>233</v>
      </c>
      <c r="J175">
        <v>324</v>
      </c>
      <c r="K175">
        <v>280</v>
      </c>
      <c r="L175">
        <v>370</v>
      </c>
    </row>
    <row r="176" spans="1:12" x14ac:dyDescent="0.2">
      <c r="A176" t="s">
        <v>142</v>
      </c>
      <c r="B176">
        <v>376</v>
      </c>
      <c r="C176">
        <v>420</v>
      </c>
      <c r="D176">
        <v>358</v>
      </c>
      <c r="E176">
        <v>549</v>
      </c>
      <c r="F176">
        <v>297</v>
      </c>
      <c r="G176">
        <v>380</v>
      </c>
      <c r="H176">
        <v>413</v>
      </c>
      <c r="I176">
        <v>233</v>
      </c>
      <c r="J176">
        <v>324</v>
      </c>
      <c r="K176">
        <v>280</v>
      </c>
      <c r="L176">
        <v>370</v>
      </c>
    </row>
    <row r="177" spans="1:12" x14ac:dyDescent="0.2">
      <c r="A177" t="s">
        <v>145</v>
      </c>
      <c r="B177">
        <v>376</v>
      </c>
      <c r="C177">
        <v>420</v>
      </c>
      <c r="D177">
        <v>358</v>
      </c>
      <c r="E177">
        <v>549</v>
      </c>
      <c r="F177">
        <v>297</v>
      </c>
      <c r="G177">
        <v>380</v>
      </c>
      <c r="H177">
        <v>413</v>
      </c>
      <c r="I177">
        <v>233</v>
      </c>
      <c r="J177">
        <v>324</v>
      </c>
      <c r="K177">
        <v>280</v>
      </c>
      <c r="L177">
        <v>370</v>
      </c>
    </row>
    <row r="178" spans="1:12" x14ac:dyDescent="0.2">
      <c r="A178" t="s">
        <v>147</v>
      </c>
      <c r="B178">
        <v>376</v>
      </c>
      <c r="C178">
        <v>420</v>
      </c>
      <c r="D178">
        <v>358</v>
      </c>
      <c r="E178">
        <v>549</v>
      </c>
      <c r="F178">
        <v>297</v>
      </c>
      <c r="G178">
        <v>380</v>
      </c>
      <c r="H178">
        <v>413</v>
      </c>
      <c r="I178">
        <v>233</v>
      </c>
      <c r="J178">
        <v>324</v>
      </c>
      <c r="K178">
        <v>280</v>
      </c>
      <c r="L178">
        <v>370</v>
      </c>
    </row>
    <row r="179" spans="1:12" x14ac:dyDescent="0.2">
      <c r="A179" t="s">
        <v>149</v>
      </c>
      <c r="B179">
        <v>376</v>
      </c>
      <c r="C179">
        <v>420</v>
      </c>
      <c r="D179">
        <v>358</v>
      </c>
      <c r="E179">
        <v>549</v>
      </c>
      <c r="F179">
        <v>297</v>
      </c>
      <c r="G179">
        <v>380</v>
      </c>
      <c r="H179">
        <v>413</v>
      </c>
      <c r="I179">
        <v>233</v>
      </c>
      <c r="J179">
        <v>324</v>
      </c>
      <c r="K179">
        <v>280</v>
      </c>
      <c r="L179">
        <v>370</v>
      </c>
    </row>
    <row r="180" spans="1:12" x14ac:dyDescent="0.2">
      <c r="A180" t="s">
        <v>151</v>
      </c>
      <c r="B180">
        <v>376</v>
      </c>
      <c r="C180">
        <v>420</v>
      </c>
      <c r="D180">
        <v>358</v>
      </c>
      <c r="E180">
        <v>549</v>
      </c>
      <c r="F180">
        <v>297</v>
      </c>
      <c r="G180">
        <v>380</v>
      </c>
      <c r="H180">
        <v>413</v>
      </c>
      <c r="I180">
        <v>233</v>
      </c>
      <c r="J180">
        <v>324</v>
      </c>
      <c r="K180">
        <v>280</v>
      </c>
      <c r="L180">
        <v>370</v>
      </c>
    </row>
    <row r="181" spans="1:12" x14ac:dyDescent="0.2">
      <c r="A181" t="s">
        <v>153</v>
      </c>
      <c r="B181">
        <v>376</v>
      </c>
      <c r="C181">
        <v>420</v>
      </c>
      <c r="D181">
        <v>358</v>
      </c>
      <c r="E181">
        <v>549</v>
      </c>
      <c r="F181">
        <v>297</v>
      </c>
      <c r="G181">
        <v>380</v>
      </c>
      <c r="H181">
        <v>413</v>
      </c>
      <c r="I181">
        <v>233</v>
      </c>
      <c r="J181">
        <v>324</v>
      </c>
      <c r="K181">
        <v>280</v>
      </c>
      <c r="L181">
        <v>370</v>
      </c>
    </row>
    <row r="182" spans="1:12" x14ac:dyDescent="0.2">
      <c r="A182" t="s">
        <v>155</v>
      </c>
      <c r="B182">
        <v>376</v>
      </c>
      <c r="C182">
        <v>420</v>
      </c>
      <c r="D182">
        <v>358</v>
      </c>
      <c r="E182">
        <v>549</v>
      </c>
      <c r="F182">
        <v>297</v>
      </c>
      <c r="G182">
        <v>380</v>
      </c>
      <c r="H182">
        <v>413</v>
      </c>
      <c r="I182">
        <v>233</v>
      </c>
      <c r="J182">
        <v>324</v>
      </c>
      <c r="K182">
        <v>280</v>
      </c>
      <c r="L182">
        <v>370</v>
      </c>
    </row>
    <row r="183" spans="1:12" x14ac:dyDescent="0.2">
      <c r="A183" t="s">
        <v>157</v>
      </c>
      <c r="B183">
        <v>376</v>
      </c>
      <c r="C183">
        <v>420</v>
      </c>
      <c r="D183">
        <v>358</v>
      </c>
      <c r="E183">
        <v>549</v>
      </c>
      <c r="F183">
        <v>297</v>
      </c>
      <c r="G183">
        <v>380</v>
      </c>
      <c r="H183">
        <v>413</v>
      </c>
      <c r="I183">
        <v>233</v>
      </c>
      <c r="J183">
        <v>324</v>
      </c>
      <c r="K183">
        <v>280</v>
      </c>
      <c r="L183">
        <v>370</v>
      </c>
    </row>
    <row r="184" spans="1:12" x14ac:dyDescent="0.2">
      <c r="A184" t="s">
        <v>160</v>
      </c>
      <c r="B184">
        <v>376</v>
      </c>
      <c r="C184">
        <v>420</v>
      </c>
      <c r="D184">
        <v>358</v>
      </c>
      <c r="E184">
        <v>549</v>
      </c>
      <c r="F184">
        <v>297</v>
      </c>
      <c r="G184">
        <v>380</v>
      </c>
      <c r="H184">
        <v>413</v>
      </c>
      <c r="I184">
        <v>233</v>
      </c>
      <c r="J184">
        <v>324</v>
      </c>
      <c r="K184">
        <v>280</v>
      </c>
      <c r="L184">
        <v>370</v>
      </c>
    </row>
    <row r="185" spans="1:12" x14ac:dyDescent="0.2">
      <c r="A185" t="s">
        <v>162</v>
      </c>
      <c r="B185">
        <v>376</v>
      </c>
      <c r="C185">
        <v>420</v>
      </c>
      <c r="D185">
        <v>358</v>
      </c>
      <c r="E185">
        <v>549</v>
      </c>
      <c r="F185">
        <v>297</v>
      </c>
      <c r="G185">
        <v>380</v>
      </c>
      <c r="H185">
        <v>413</v>
      </c>
      <c r="I185">
        <v>233</v>
      </c>
      <c r="J185">
        <v>324</v>
      </c>
      <c r="K185">
        <v>280</v>
      </c>
      <c r="L185">
        <v>370</v>
      </c>
    </row>
    <row r="186" spans="1:12" x14ac:dyDescent="0.2">
      <c r="A186" t="s">
        <v>164</v>
      </c>
      <c r="B186">
        <v>376</v>
      </c>
      <c r="C186">
        <v>420</v>
      </c>
      <c r="D186">
        <v>358</v>
      </c>
      <c r="E186">
        <v>549</v>
      </c>
      <c r="F186">
        <v>297</v>
      </c>
      <c r="G186">
        <v>380</v>
      </c>
      <c r="H186">
        <v>413</v>
      </c>
      <c r="I186">
        <v>233</v>
      </c>
      <c r="J186">
        <v>324</v>
      </c>
      <c r="K186">
        <v>280</v>
      </c>
      <c r="L186">
        <v>370</v>
      </c>
    </row>
    <row r="187" spans="1:12" x14ac:dyDescent="0.2">
      <c r="A187" t="s">
        <v>166</v>
      </c>
      <c r="B187">
        <v>376</v>
      </c>
      <c r="C187">
        <v>420</v>
      </c>
      <c r="D187">
        <v>358</v>
      </c>
      <c r="E187">
        <v>549</v>
      </c>
      <c r="F187">
        <v>297</v>
      </c>
      <c r="G187">
        <v>380</v>
      </c>
      <c r="H187">
        <v>413</v>
      </c>
      <c r="I187">
        <v>233</v>
      </c>
      <c r="J187">
        <v>324</v>
      </c>
      <c r="K187">
        <v>280</v>
      </c>
      <c r="L187">
        <v>370</v>
      </c>
    </row>
    <row r="188" spans="1:12" x14ac:dyDescent="0.2">
      <c r="A188" t="s">
        <v>168</v>
      </c>
      <c r="B188">
        <v>376</v>
      </c>
      <c r="C188">
        <v>420</v>
      </c>
      <c r="D188">
        <v>358</v>
      </c>
      <c r="E188">
        <v>549</v>
      </c>
      <c r="F188">
        <v>297</v>
      </c>
      <c r="G188">
        <v>380</v>
      </c>
      <c r="H188">
        <v>413</v>
      </c>
      <c r="I188">
        <v>233</v>
      </c>
      <c r="J188">
        <v>324</v>
      </c>
      <c r="K188">
        <v>280</v>
      </c>
      <c r="L188">
        <v>370</v>
      </c>
    </row>
    <row r="189" spans="1:12" x14ac:dyDescent="0.2">
      <c r="A189" t="s">
        <v>170</v>
      </c>
      <c r="B189">
        <v>376</v>
      </c>
      <c r="C189">
        <v>420</v>
      </c>
      <c r="D189">
        <v>358</v>
      </c>
      <c r="E189">
        <v>549</v>
      </c>
      <c r="F189">
        <v>297</v>
      </c>
      <c r="G189">
        <v>380</v>
      </c>
      <c r="H189">
        <v>413</v>
      </c>
      <c r="I189">
        <v>233</v>
      </c>
      <c r="J189">
        <v>324</v>
      </c>
      <c r="K189">
        <v>280</v>
      </c>
      <c r="L189">
        <v>370</v>
      </c>
    </row>
    <row r="190" spans="1:12" x14ac:dyDescent="0.2">
      <c r="A190" t="s">
        <v>172</v>
      </c>
      <c r="B190">
        <v>376</v>
      </c>
      <c r="C190">
        <v>420</v>
      </c>
      <c r="D190">
        <v>358</v>
      </c>
      <c r="E190">
        <v>549</v>
      </c>
      <c r="F190">
        <v>297</v>
      </c>
      <c r="G190">
        <v>380</v>
      </c>
      <c r="H190">
        <v>413</v>
      </c>
      <c r="I190">
        <v>233</v>
      </c>
      <c r="J190">
        <v>324</v>
      </c>
      <c r="K190">
        <v>280</v>
      </c>
      <c r="L190">
        <v>370</v>
      </c>
    </row>
    <row r="191" spans="1:12" x14ac:dyDescent="0.2">
      <c r="A191" t="s">
        <v>175</v>
      </c>
      <c r="B191">
        <v>376</v>
      </c>
      <c r="C191">
        <v>420</v>
      </c>
      <c r="D191">
        <v>358</v>
      </c>
      <c r="E191">
        <v>549</v>
      </c>
      <c r="F191">
        <v>297</v>
      </c>
      <c r="G191">
        <v>380</v>
      </c>
      <c r="H191">
        <v>413</v>
      </c>
      <c r="I191">
        <v>233</v>
      </c>
      <c r="J191">
        <v>324</v>
      </c>
      <c r="K191">
        <v>280</v>
      </c>
      <c r="L191">
        <v>370</v>
      </c>
    </row>
    <row r="192" spans="1:12" x14ac:dyDescent="0.2">
      <c r="A192" t="s">
        <v>177</v>
      </c>
      <c r="B192">
        <v>376</v>
      </c>
      <c r="C192">
        <v>420</v>
      </c>
      <c r="D192">
        <v>358</v>
      </c>
      <c r="E192">
        <v>549</v>
      </c>
      <c r="F192">
        <v>297</v>
      </c>
      <c r="G192">
        <v>380</v>
      </c>
      <c r="H192">
        <v>413</v>
      </c>
      <c r="I192">
        <v>233</v>
      </c>
      <c r="J192">
        <v>324</v>
      </c>
      <c r="K192">
        <v>280</v>
      </c>
      <c r="L192">
        <v>370</v>
      </c>
    </row>
    <row r="193" spans="1:12" x14ac:dyDescent="0.2">
      <c r="A193" t="s">
        <v>179</v>
      </c>
      <c r="B193">
        <v>376</v>
      </c>
      <c r="C193">
        <v>420</v>
      </c>
      <c r="D193">
        <v>358</v>
      </c>
      <c r="E193">
        <v>549</v>
      </c>
      <c r="F193">
        <v>297</v>
      </c>
      <c r="G193">
        <v>380</v>
      </c>
      <c r="H193">
        <v>413</v>
      </c>
      <c r="I193">
        <v>233</v>
      </c>
      <c r="J193">
        <v>324</v>
      </c>
      <c r="K193">
        <v>280</v>
      </c>
      <c r="L193">
        <v>370</v>
      </c>
    </row>
    <row r="194" spans="1:12" x14ac:dyDescent="0.2">
      <c r="A194" t="s">
        <v>181</v>
      </c>
      <c r="B194">
        <v>376</v>
      </c>
      <c r="C194">
        <v>420</v>
      </c>
      <c r="D194">
        <v>358</v>
      </c>
      <c r="E194">
        <v>549</v>
      </c>
      <c r="F194">
        <v>297</v>
      </c>
      <c r="G194">
        <v>380</v>
      </c>
      <c r="H194">
        <v>413</v>
      </c>
      <c r="I194">
        <v>233</v>
      </c>
      <c r="J194">
        <v>324</v>
      </c>
      <c r="K194">
        <v>280</v>
      </c>
      <c r="L194">
        <v>370</v>
      </c>
    </row>
    <row r="195" spans="1:12" x14ac:dyDescent="0.2">
      <c r="A195" t="s">
        <v>183</v>
      </c>
      <c r="B195">
        <v>376</v>
      </c>
      <c r="C195">
        <v>420</v>
      </c>
      <c r="D195">
        <v>358</v>
      </c>
      <c r="E195">
        <v>549</v>
      </c>
      <c r="F195">
        <v>297</v>
      </c>
      <c r="G195">
        <v>380</v>
      </c>
      <c r="H195">
        <v>413</v>
      </c>
      <c r="I195">
        <v>233</v>
      </c>
      <c r="J195">
        <v>324</v>
      </c>
      <c r="K195">
        <v>280</v>
      </c>
      <c r="L195">
        <v>370</v>
      </c>
    </row>
    <row r="196" spans="1:12" x14ac:dyDescent="0.2">
      <c r="A196" t="s">
        <v>185</v>
      </c>
      <c r="B196">
        <v>376</v>
      </c>
      <c r="C196">
        <v>420</v>
      </c>
      <c r="D196">
        <v>358</v>
      </c>
      <c r="E196">
        <v>549</v>
      </c>
      <c r="F196">
        <v>297</v>
      </c>
      <c r="G196">
        <v>380</v>
      </c>
      <c r="H196">
        <v>413</v>
      </c>
      <c r="I196">
        <v>233</v>
      </c>
      <c r="J196">
        <v>324</v>
      </c>
      <c r="K196">
        <v>280</v>
      </c>
      <c r="L196">
        <v>370</v>
      </c>
    </row>
    <row r="197" spans="1:12" x14ac:dyDescent="0.2">
      <c r="A197" t="s">
        <v>188</v>
      </c>
      <c r="B197">
        <v>376</v>
      </c>
      <c r="C197">
        <v>420</v>
      </c>
      <c r="D197">
        <v>358</v>
      </c>
      <c r="E197">
        <v>549</v>
      </c>
      <c r="F197">
        <v>297</v>
      </c>
      <c r="G197">
        <v>380</v>
      </c>
      <c r="H197">
        <v>413</v>
      </c>
      <c r="I197">
        <v>233</v>
      </c>
      <c r="J197">
        <v>324</v>
      </c>
      <c r="K197">
        <v>280</v>
      </c>
      <c r="L197">
        <v>370</v>
      </c>
    </row>
    <row r="198" spans="1:12" x14ac:dyDescent="0.2">
      <c r="A198" t="s">
        <v>190</v>
      </c>
      <c r="B198">
        <v>376</v>
      </c>
      <c r="C198">
        <v>420</v>
      </c>
      <c r="D198">
        <v>358</v>
      </c>
      <c r="E198">
        <v>549</v>
      </c>
      <c r="F198">
        <v>297</v>
      </c>
      <c r="G198">
        <v>380</v>
      </c>
      <c r="H198">
        <v>413</v>
      </c>
      <c r="I198">
        <v>233</v>
      </c>
      <c r="J198">
        <v>324</v>
      </c>
      <c r="K198">
        <v>280</v>
      </c>
      <c r="L198">
        <v>370</v>
      </c>
    </row>
    <row r="199" spans="1:12" x14ac:dyDescent="0.2">
      <c r="A199" t="s">
        <v>192</v>
      </c>
      <c r="B199">
        <v>376</v>
      </c>
      <c r="C199">
        <v>420</v>
      </c>
      <c r="D199">
        <v>358</v>
      </c>
      <c r="E199">
        <v>549</v>
      </c>
      <c r="F199">
        <v>297</v>
      </c>
      <c r="G199">
        <v>380</v>
      </c>
      <c r="H199">
        <v>413</v>
      </c>
      <c r="I199">
        <v>233</v>
      </c>
      <c r="J199">
        <v>324</v>
      </c>
      <c r="K199">
        <v>280</v>
      </c>
      <c r="L199">
        <v>370</v>
      </c>
    </row>
    <row r="200" spans="1:12" x14ac:dyDescent="0.2">
      <c r="A200" t="s">
        <v>194</v>
      </c>
      <c r="B200">
        <v>376</v>
      </c>
      <c r="C200">
        <v>420</v>
      </c>
      <c r="D200">
        <v>358</v>
      </c>
      <c r="E200">
        <v>549</v>
      </c>
      <c r="F200">
        <v>297</v>
      </c>
      <c r="G200">
        <v>380</v>
      </c>
      <c r="H200">
        <v>413</v>
      </c>
      <c r="I200">
        <v>233</v>
      </c>
      <c r="J200">
        <v>324</v>
      </c>
      <c r="K200">
        <v>280</v>
      </c>
      <c r="L200">
        <v>370</v>
      </c>
    </row>
    <row r="201" spans="1:12" x14ac:dyDescent="0.2">
      <c r="A201" t="s">
        <v>196</v>
      </c>
      <c r="B201">
        <v>376</v>
      </c>
      <c r="C201">
        <v>420</v>
      </c>
      <c r="D201">
        <v>358</v>
      </c>
      <c r="E201">
        <v>549</v>
      </c>
      <c r="F201">
        <v>297</v>
      </c>
      <c r="G201">
        <v>380</v>
      </c>
      <c r="H201">
        <v>413</v>
      </c>
      <c r="I201">
        <v>233</v>
      </c>
      <c r="J201">
        <v>324</v>
      </c>
      <c r="K201">
        <v>280</v>
      </c>
      <c r="L201">
        <v>370</v>
      </c>
    </row>
    <row r="202" spans="1:12" x14ac:dyDescent="0.2">
      <c r="A202" t="s">
        <v>198</v>
      </c>
      <c r="B202">
        <v>376</v>
      </c>
      <c r="C202">
        <v>420</v>
      </c>
      <c r="D202">
        <v>358</v>
      </c>
      <c r="E202">
        <v>549</v>
      </c>
      <c r="F202">
        <v>297</v>
      </c>
      <c r="G202">
        <v>380</v>
      </c>
      <c r="H202">
        <v>413</v>
      </c>
      <c r="I202">
        <v>233</v>
      </c>
      <c r="J202">
        <v>324</v>
      </c>
      <c r="K202">
        <v>280</v>
      </c>
      <c r="L202">
        <v>370</v>
      </c>
    </row>
    <row r="203" spans="1:12" x14ac:dyDescent="0.2">
      <c r="A203" t="s">
        <v>201</v>
      </c>
      <c r="B203">
        <v>376</v>
      </c>
      <c r="C203">
        <v>420</v>
      </c>
      <c r="D203">
        <v>358</v>
      </c>
      <c r="E203">
        <v>549</v>
      </c>
      <c r="F203">
        <v>297</v>
      </c>
      <c r="G203">
        <v>380</v>
      </c>
      <c r="H203">
        <v>413</v>
      </c>
      <c r="I203">
        <v>233</v>
      </c>
      <c r="J203">
        <v>324</v>
      </c>
      <c r="K203">
        <v>280</v>
      </c>
      <c r="L203">
        <v>370</v>
      </c>
    </row>
    <row r="204" spans="1:12" x14ac:dyDescent="0.2">
      <c r="A204" t="s">
        <v>203</v>
      </c>
      <c r="B204">
        <v>376</v>
      </c>
      <c r="C204">
        <v>420</v>
      </c>
      <c r="D204">
        <v>358</v>
      </c>
      <c r="E204">
        <v>549</v>
      </c>
      <c r="F204">
        <v>297</v>
      </c>
      <c r="G204">
        <v>380</v>
      </c>
      <c r="H204">
        <v>413</v>
      </c>
      <c r="I204">
        <v>233</v>
      </c>
      <c r="J204">
        <v>324</v>
      </c>
      <c r="K204">
        <v>280</v>
      </c>
      <c r="L204">
        <v>370</v>
      </c>
    </row>
    <row r="205" spans="1:12" x14ac:dyDescent="0.2">
      <c r="A205" t="s">
        <v>205</v>
      </c>
      <c r="B205">
        <v>376</v>
      </c>
      <c r="C205">
        <v>420</v>
      </c>
      <c r="D205">
        <v>358</v>
      </c>
      <c r="E205">
        <v>549</v>
      </c>
      <c r="F205">
        <v>297</v>
      </c>
      <c r="G205">
        <v>380</v>
      </c>
      <c r="H205">
        <v>413</v>
      </c>
      <c r="I205">
        <v>233</v>
      </c>
      <c r="J205">
        <v>324</v>
      </c>
      <c r="K205">
        <v>280</v>
      </c>
      <c r="L205">
        <v>370</v>
      </c>
    </row>
    <row r="206" spans="1:12" x14ac:dyDescent="0.2">
      <c r="A206" t="s">
        <v>207</v>
      </c>
      <c r="B206">
        <v>376</v>
      </c>
      <c r="C206">
        <v>420</v>
      </c>
      <c r="D206">
        <v>358</v>
      </c>
      <c r="E206">
        <v>549</v>
      </c>
      <c r="F206">
        <v>297</v>
      </c>
      <c r="G206">
        <v>380</v>
      </c>
      <c r="H206">
        <v>413</v>
      </c>
      <c r="I206">
        <v>233</v>
      </c>
      <c r="J206">
        <v>324</v>
      </c>
      <c r="K206">
        <v>280</v>
      </c>
      <c r="L206">
        <v>370</v>
      </c>
    </row>
    <row r="207" spans="1:12" x14ac:dyDescent="0.2">
      <c r="A207" t="s">
        <v>209</v>
      </c>
      <c r="B207">
        <v>376</v>
      </c>
      <c r="C207">
        <v>420</v>
      </c>
      <c r="D207">
        <v>358</v>
      </c>
      <c r="E207">
        <v>549</v>
      </c>
      <c r="F207">
        <v>297</v>
      </c>
      <c r="G207">
        <v>380</v>
      </c>
      <c r="H207">
        <v>413</v>
      </c>
      <c r="I207">
        <v>233</v>
      </c>
      <c r="J207">
        <v>324</v>
      </c>
      <c r="K207">
        <v>280</v>
      </c>
      <c r="L207">
        <v>370</v>
      </c>
    </row>
    <row r="208" spans="1:12" x14ac:dyDescent="0.2">
      <c r="A208" t="s">
        <v>211</v>
      </c>
      <c r="B208">
        <v>376</v>
      </c>
      <c r="C208">
        <v>420</v>
      </c>
      <c r="D208">
        <v>358</v>
      </c>
      <c r="E208">
        <v>549</v>
      </c>
      <c r="F208">
        <v>297</v>
      </c>
      <c r="G208">
        <v>380</v>
      </c>
      <c r="H208">
        <v>413</v>
      </c>
      <c r="I208">
        <v>233</v>
      </c>
      <c r="J208">
        <v>324</v>
      </c>
      <c r="K208">
        <v>280</v>
      </c>
      <c r="L208">
        <v>370</v>
      </c>
    </row>
    <row r="209" spans="1:12" x14ac:dyDescent="0.2">
      <c r="A209" t="s">
        <v>214</v>
      </c>
      <c r="B209">
        <v>376</v>
      </c>
      <c r="C209">
        <v>420</v>
      </c>
      <c r="D209">
        <v>358</v>
      </c>
      <c r="E209">
        <v>549</v>
      </c>
      <c r="F209">
        <v>297</v>
      </c>
      <c r="G209">
        <v>380</v>
      </c>
      <c r="H209">
        <v>413</v>
      </c>
      <c r="I209">
        <v>233</v>
      </c>
      <c r="J209">
        <v>324</v>
      </c>
      <c r="K209">
        <v>280</v>
      </c>
      <c r="L209">
        <v>370</v>
      </c>
    </row>
    <row r="210" spans="1:12" x14ac:dyDescent="0.2">
      <c r="A210" t="s">
        <v>216</v>
      </c>
      <c r="B210">
        <v>376</v>
      </c>
      <c r="C210">
        <v>420</v>
      </c>
      <c r="D210">
        <v>358</v>
      </c>
      <c r="E210">
        <v>549</v>
      </c>
      <c r="F210">
        <v>297</v>
      </c>
      <c r="G210">
        <v>380</v>
      </c>
      <c r="H210">
        <v>413</v>
      </c>
      <c r="I210">
        <v>233</v>
      </c>
      <c r="J210">
        <v>324</v>
      </c>
      <c r="K210">
        <v>280</v>
      </c>
      <c r="L210">
        <v>370</v>
      </c>
    </row>
    <row r="211" spans="1:12" x14ac:dyDescent="0.2">
      <c r="A211" t="s">
        <v>218</v>
      </c>
      <c r="B211">
        <v>376</v>
      </c>
      <c r="C211">
        <v>420</v>
      </c>
      <c r="D211">
        <v>358</v>
      </c>
      <c r="E211">
        <v>549</v>
      </c>
      <c r="F211">
        <v>297</v>
      </c>
      <c r="G211">
        <v>380</v>
      </c>
      <c r="H211">
        <v>413</v>
      </c>
      <c r="I211">
        <v>233</v>
      </c>
      <c r="J211">
        <v>324</v>
      </c>
      <c r="K211">
        <v>280</v>
      </c>
      <c r="L211">
        <v>370</v>
      </c>
    </row>
    <row r="212" spans="1:12" x14ac:dyDescent="0.2">
      <c r="A212" t="s">
        <v>220</v>
      </c>
      <c r="B212">
        <v>376</v>
      </c>
      <c r="C212">
        <v>420</v>
      </c>
      <c r="D212">
        <v>358</v>
      </c>
      <c r="E212">
        <v>549</v>
      </c>
      <c r="F212">
        <v>297</v>
      </c>
      <c r="G212">
        <v>380</v>
      </c>
      <c r="H212">
        <v>413</v>
      </c>
      <c r="I212">
        <v>233</v>
      </c>
      <c r="J212">
        <v>324</v>
      </c>
      <c r="K212">
        <v>280</v>
      </c>
      <c r="L212">
        <v>370</v>
      </c>
    </row>
    <row r="213" spans="1:12" x14ac:dyDescent="0.2">
      <c r="A213" t="s">
        <v>222</v>
      </c>
      <c r="B213">
        <v>376</v>
      </c>
      <c r="C213">
        <v>420</v>
      </c>
      <c r="D213">
        <v>358</v>
      </c>
      <c r="E213">
        <v>549</v>
      </c>
      <c r="F213">
        <v>297</v>
      </c>
      <c r="G213">
        <v>380</v>
      </c>
      <c r="H213">
        <v>413</v>
      </c>
      <c r="I213">
        <v>233</v>
      </c>
      <c r="J213">
        <v>324</v>
      </c>
      <c r="K213">
        <v>280</v>
      </c>
      <c r="L213">
        <v>370</v>
      </c>
    </row>
    <row r="214" spans="1:12" x14ac:dyDescent="0.2">
      <c r="A214" t="s">
        <v>224</v>
      </c>
      <c r="B214">
        <v>376</v>
      </c>
      <c r="C214">
        <v>420</v>
      </c>
      <c r="D214">
        <v>358</v>
      </c>
      <c r="E214">
        <v>549</v>
      </c>
      <c r="F214">
        <v>297</v>
      </c>
      <c r="G214">
        <v>380</v>
      </c>
      <c r="H214">
        <v>413</v>
      </c>
      <c r="I214">
        <v>233</v>
      </c>
      <c r="J214">
        <v>324</v>
      </c>
      <c r="K214">
        <v>280</v>
      </c>
      <c r="L214">
        <v>370</v>
      </c>
    </row>
    <row r="215" spans="1:12" x14ac:dyDescent="0.2">
      <c r="A215" t="s">
        <v>226</v>
      </c>
      <c r="B215">
        <v>376</v>
      </c>
      <c r="C215">
        <v>420</v>
      </c>
      <c r="D215">
        <v>358</v>
      </c>
      <c r="E215">
        <v>549</v>
      </c>
      <c r="F215">
        <v>297</v>
      </c>
      <c r="G215">
        <v>380</v>
      </c>
      <c r="H215">
        <v>413</v>
      </c>
      <c r="I215">
        <v>233</v>
      </c>
      <c r="J215">
        <v>324</v>
      </c>
      <c r="K215">
        <v>280</v>
      </c>
      <c r="L215">
        <v>370</v>
      </c>
    </row>
    <row r="217" spans="1:12" x14ac:dyDescent="0.2">
      <c r="A217" t="s">
        <v>243</v>
      </c>
      <c r="B217" t="s">
        <v>244</v>
      </c>
      <c r="C217" t="s">
        <v>245</v>
      </c>
      <c r="D217" t="s">
        <v>246</v>
      </c>
      <c r="E217" t="s">
        <v>247</v>
      </c>
      <c r="F217" t="s">
        <v>248</v>
      </c>
      <c r="G217" t="s">
        <v>249</v>
      </c>
      <c r="H217" t="s">
        <v>250</v>
      </c>
      <c r="I217" t="s">
        <v>251</v>
      </c>
      <c r="J217" t="s">
        <v>252</v>
      </c>
      <c r="K217" t="s">
        <v>253</v>
      </c>
      <c r="L217" t="s">
        <v>254</v>
      </c>
    </row>
    <row r="218" spans="1:12" x14ac:dyDescent="0.2">
      <c r="A218" t="s">
        <v>1</v>
      </c>
      <c r="B218">
        <v>376</v>
      </c>
      <c r="C218">
        <v>420</v>
      </c>
      <c r="D218">
        <v>358</v>
      </c>
      <c r="E218">
        <v>549</v>
      </c>
      <c r="F218">
        <v>297</v>
      </c>
      <c r="G218">
        <v>380</v>
      </c>
      <c r="H218">
        <v>413</v>
      </c>
      <c r="I218">
        <v>233</v>
      </c>
      <c r="J218">
        <v>324</v>
      </c>
      <c r="K218">
        <v>280</v>
      </c>
      <c r="L218">
        <v>370</v>
      </c>
    </row>
    <row r="219" spans="1:12" x14ac:dyDescent="0.2">
      <c r="A219" t="s">
        <v>3</v>
      </c>
      <c r="B219">
        <v>376</v>
      </c>
      <c r="C219">
        <v>420</v>
      </c>
      <c r="D219">
        <v>358</v>
      </c>
      <c r="E219">
        <v>549</v>
      </c>
      <c r="F219">
        <v>297</v>
      </c>
      <c r="G219">
        <v>380</v>
      </c>
      <c r="H219">
        <v>413</v>
      </c>
      <c r="I219">
        <v>233</v>
      </c>
      <c r="J219">
        <v>324</v>
      </c>
      <c r="K219">
        <v>280</v>
      </c>
      <c r="L219">
        <v>370</v>
      </c>
    </row>
    <row r="220" spans="1:12" x14ac:dyDescent="0.2">
      <c r="A220" t="s">
        <v>5</v>
      </c>
      <c r="B220">
        <v>376</v>
      </c>
      <c r="C220">
        <v>420</v>
      </c>
      <c r="D220">
        <v>358</v>
      </c>
      <c r="E220">
        <v>549</v>
      </c>
      <c r="F220">
        <v>297</v>
      </c>
      <c r="G220">
        <v>380</v>
      </c>
      <c r="H220">
        <v>413</v>
      </c>
      <c r="I220">
        <v>233</v>
      </c>
      <c r="J220">
        <v>324</v>
      </c>
      <c r="K220">
        <v>280</v>
      </c>
      <c r="L220">
        <v>370</v>
      </c>
    </row>
    <row r="221" spans="1:12" x14ac:dyDescent="0.2">
      <c r="A221" t="s">
        <v>7</v>
      </c>
      <c r="B221">
        <v>376</v>
      </c>
      <c r="C221">
        <v>420</v>
      </c>
      <c r="D221">
        <v>358</v>
      </c>
      <c r="E221">
        <v>549</v>
      </c>
      <c r="F221">
        <v>297</v>
      </c>
      <c r="G221">
        <v>380</v>
      </c>
      <c r="H221">
        <v>413</v>
      </c>
      <c r="I221">
        <v>233</v>
      </c>
      <c r="J221">
        <v>324</v>
      </c>
      <c r="K221">
        <v>280</v>
      </c>
      <c r="L221">
        <v>370</v>
      </c>
    </row>
    <row r="222" spans="1:12" x14ac:dyDescent="0.2">
      <c r="A222" t="s">
        <v>9</v>
      </c>
      <c r="B222">
        <v>376</v>
      </c>
      <c r="C222">
        <v>420</v>
      </c>
      <c r="D222">
        <v>358</v>
      </c>
      <c r="E222">
        <v>549</v>
      </c>
      <c r="F222">
        <v>297</v>
      </c>
      <c r="G222">
        <v>380</v>
      </c>
      <c r="H222">
        <v>413</v>
      </c>
      <c r="I222">
        <v>233</v>
      </c>
      <c r="J222">
        <v>324</v>
      </c>
      <c r="K222">
        <v>280</v>
      </c>
      <c r="L222">
        <v>370</v>
      </c>
    </row>
    <row r="223" spans="1:12" x14ac:dyDescent="0.2">
      <c r="A223" t="s">
        <v>11</v>
      </c>
      <c r="B223">
        <v>376</v>
      </c>
      <c r="C223">
        <v>420</v>
      </c>
      <c r="D223">
        <v>358</v>
      </c>
      <c r="E223">
        <v>549</v>
      </c>
      <c r="F223">
        <v>297</v>
      </c>
      <c r="G223">
        <v>380</v>
      </c>
      <c r="H223">
        <v>413</v>
      </c>
      <c r="I223">
        <v>233</v>
      </c>
      <c r="J223">
        <v>324</v>
      </c>
      <c r="K223">
        <v>280</v>
      </c>
      <c r="L223">
        <v>370</v>
      </c>
    </row>
    <row r="224" spans="1:12" x14ac:dyDescent="0.2">
      <c r="A224" t="s">
        <v>13</v>
      </c>
      <c r="B224">
        <v>376</v>
      </c>
      <c r="C224">
        <v>420</v>
      </c>
      <c r="D224">
        <v>358</v>
      </c>
      <c r="E224">
        <v>549</v>
      </c>
      <c r="F224">
        <v>297</v>
      </c>
      <c r="G224">
        <v>380</v>
      </c>
      <c r="H224">
        <v>413</v>
      </c>
      <c r="I224">
        <v>233</v>
      </c>
      <c r="J224">
        <v>324</v>
      </c>
      <c r="K224">
        <v>280</v>
      </c>
      <c r="L224">
        <v>370</v>
      </c>
    </row>
    <row r="225" spans="1:12" x14ac:dyDescent="0.2">
      <c r="A225" t="s">
        <v>15</v>
      </c>
      <c r="B225">
        <v>376</v>
      </c>
      <c r="C225">
        <v>420</v>
      </c>
      <c r="D225">
        <v>358</v>
      </c>
      <c r="E225">
        <v>549</v>
      </c>
      <c r="F225">
        <v>297</v>
      </c>
      <c r="G225">
        <v>380</v>
      </c>
      <c r="H225">
        <v>413</v>
      </c>
      <c r="I225">
        <v>233</v>
      </c>
      <c r="J225">
        <v>324</v>
      </c>
      <c r="K225">
        <v>280</v>
      </c>
      <c r="L225">
        <v>370</v>
      </c>
    </row>
    <row r="226" spans="1:12" x14ac:dyDescent="0.2">
      <c r="A226" t="s">
        <v>17</v>
      </c>
      <c r="B226">
        <v>376</v>
      </c>
      <c r="C226">
        <v>420</v>
      </c>
      <c r="D226">
        <v>358</v>
      </c>
      <c r="E226">
        <v>549</v>
      </c>
      <c r="F226">
        <v>297</v>
      </c>
      <c r="G226">
        <v>380</v>
      </c>
      <c r="H226">
        <v>413</v>
      </c>
      <c r="I226">
        <v>233</v>
      </c>
      <c r="J226">
        <v>324</v>
      </c>
      <c r="K226">
        <v>280</v>
      </c>
      <c r="L226">
        <v>370</v>
      </c>
    </row>
    <row r="227" spans="1:12" x14ac:dyDescent="0.2">
      <c r="A227" t="s">
        <v>19</v>
      </c>
      <c r="B227">
        <v>376</v>
      </c>
      <c r="C227">
        <v>420</v>
      </c>
      <c r="D227">
        <v>358</v>
      </c>
      <c r="E227">
        <v>549</v>
      </c>
      <c r="F227">
        <v>297</v>
      </c>
      <c r="G227">
        <v>380</v>
      </c>
      <c r="H227">
        <v>413</v>
      </c>
      <c r="I227">
        <v>233</v>
      </c>
      <c r="J227">
        <v>324</v>
      </c>
      <c r="K227">
        <v>280</v>
      </c>
      <c r="L227">
        <v>370</v>
      </c>
    </row>
    <row r="228" spans="1:12" x14ac:dyDescent="0.2">
      <c r="A228" t="s">
        <v>21</v>
      </c>
      <c r="B228">
        <v>376</v>
      </c>
      <c r="C228">
        <v>420</v>
      </c>
      <c r="D228">
        <v>358</v>
      </c>
      <c r="E228">
        <v>549</v>
      </c>
      <c r="F228">
        <v>297</v>
      </c>
      <c r="G228">
        <v>380</v>
      </c>
      <c r="H228">
        <v>413</v>
      </c>
      <c r="I228">
        <v>233</v>
      </c>
      <c r="J228">
        <v>324</v>
      </c>
      <c r="K228">
        <v>280</v>
      </c>
      <c r="L228">
        <v>370</v>
      </c>
    </row>
    <row r="229" spans="1:12" x14ac:dyDescent="0.2">
      <c r="A229" t="s">
        <v>23</v>
      </c>
      <c r="B229">
        <v>376</v>
      </c>
      <c r="C229">
        <v>420</v>
      </c>
      <c r="D229">
        <v>358</v>
      </c>
      <c r="E229">
        <v>549</v>
      </c>
      <c r="F229">
        <v>297</v>
      </c>
      <c r="G229">
        <v>380</v>
      </c>
      <c r="H229">
        <v>413</v>
      </c>
      <c r="I229">
        <v>233</v>
      </c>
      <c r="J229">
        <v>324</v>
      </c>
      <c r="K229">
        <v>280</v>
      </c>
      <c r="L229">
        <v>370</v>
      </c>
    </row>
    <row r="230" spans="1:12" x14ac:dyDescent="0.2">
      <c r="A230" t="s">
        <v>27</v>
      </c>
      <c r="B230">
        <v>376</v>
      </c>
      <c r="C230">
        <v>420</v>
      </c>
      <c r="D230">
        <v>358</v>
      </c>
      <c r="E230">
        <v>549</v>
      </c>
      <c r="F230">
        <v>297</v>
      </c>
      <c r="G230">
        <v>380</v>
      </c>
      <c r="H230">
        <v>413</v>
      </c>
      <c r="I230">
        <v>233</v>
      </c>
      <c r="J230">
        <v>324</v>
      </c>
      <c r="K230">
        <v>280</v>
      </c>
      <c r="L230">
        <v>370</v>
      </c>
    </row>
    <row r="231" spans="1:12" x14ac:dyDescent="0.2">
      <c r="A231" t="s">
        <v>29</v>
      </c>
      <c r="B231">
        <v>376</v>
      </c>
      <c r="C231">
        <v>420</v>
      </c>
      <c r="D231">
        <v>358</v>
      </c>
      <c r="E231">
        <v>549</v>
      </c>
      <c r="F231">
        <v>297</v>
      </c>
      <c r="G231">
        <v>380</v>
      </c>
      <c r="H231">
        <v>413</v>
      </c>
      <c r="I231">
        <v>233</v>
      </c>
      <c r="J231">
        <v>324</v>
      </c>
      <c r="K231">
        <v>280</v>
      </c>
      <c r="L231">
        <v>370</v>
      </c>
    </row>
    <row r="232" spans="1:12" x14ac:dyDescent="0.2">
      <c r="A232" t="s">
        <v>31</v>
      </c>
      <c r="B232">
        <v>376</v>
      </c>
      <c r="C232">
        <v>420</v>
      </c>
      <c r="D232">
        <v>358</v>
      </c>
      <c r="E232">
        <v>549</v>
      </c>
      <c r="F232">
        <v>297</v>
      </c>
      <c r="G232">
        <v>380</v>
      </c>
      <c r="H232">
        <v>413</v>
      </c>
      <c r="I232">
        <v>233</v>
      </c>
      <c r="J232">
        <v>324</v>
      </c>
      <c r="K232">
        <v>280</v>
      </c>
      <c r="L232">
        <v>370</v>
      </c>
    </row>
    <row r="233" spans="1:12" x14ac:dyDescent="0.2">
      <c r="A233" t="s">
        <v>33</v>
      </c>
      <c r="B233">
        <v>376</v>
      </c>
      <c r="C233">
        <v>420</v>
      </c>
      <c r="D233">
        <v>358</v>
      </c>
      <c r="E233">
        <v>549</v>
      </c>
      <c r="F233">
        <v>297</v>
      </c>
      <c r="G233">
        <v>380</v>
      </c>
      <c r="H233">
        <v>413</v>
      </c>
      <c r="I233">
        <v>233</v>
      </c>
      <c r="J233">
        <v>324</v>
      </c>
      <c r="K233">
        <v>280</v>
      </c>
      <c r="L233">
        <v>370</v>
      </c>
    </row>
    <row r="234" spans="1:12" x14ac:dyDescent="0.2">
      <c r="A234" t="s">
        <v>35</v>
      </c>
      <c r="B234">
        <v>376</v>
      </c>
      <c r="C234">
        <v>420</v>
      </c>
      <c r="D234">
        <v>358</v>
      </c>
      <c r="E234">
        <v>549</v>
      </c>
      <c r="F234">
        <v>297</v>
      </c>
      <c r="G234">
        <v>380</v>
      </c>
      <c r="H234">
        <v>413</v>
      </c>
      <c r="I234">
        <v>233</v>
      </c>
      <c r="J234">
        <v>324</v>
      </c>
      <c r="K234">
        <v>280</v>
      </c>
      <c r="L234">
        <v>370</v>
      </c>
    </row>
    <row r="235" spans="1:12" x14ac:dyDescent="0.2">
      <c r="A235" t="s">
        <v>37</v>
      </c>
      <c r="B235">
        <v>376</v>
      </c>
      <c r="C235">
        <v>420</v>
      </c>
      <c r="D235">
        <v>358</v>
      </c>
      <c r="E235">
        <v>549</v>
      </c>
      <c r="F235">
        <v>297</v>
      </c>
      <c r="G235">
        <v>380</v>
      </c>
      <c r="H235">
        <v>413</v>
      </c>
      <c r="I235">
        <v>233</v>
      </c>
      <c r="J235">
        <v>324</v>
      </c>
      <c r="K235">
        <v>280</v>
      </c>
      <c r="L235">
        <v>370</v>
      </c>
    </row>
    <row r="236" spans="1:12" x14ac:dyDescent="0.2">
      <c r="A236" t="s">
        <v>39</v>
      </c>
      <c r="B236">
        <v>376</v>
      </c>
      <c r="C236">
        <v>420</v>
      </c>
      <c r="D236">
        <v>358</v>
      </c>
      <c r="E236">
        <v>549</v>
      </c>
      <c r="F236">
        <v>297</v>
      </c>
      <c r="G236">
        <v>380</v>
      </c>
      <c r="H236">
        <v>413</v>
      </c>
      <c r="I236">
        <v>233</v>
      </c>
      <c r="J236">
        <v>324</v>
      </c>
      <c r="K236">
        <v>280</v>
      </c>
      <c r="L236">
        <v>370</v>
      </c>
    </row>
    <row r="237" spans="1:12" x14ac:dyDescent="0.2">
      <c r="A237" t="s">
        <v>41</v>
      </c>
      <c r="B237">
        <v>376</v>
      </c>
      <c r="C237">
        <v>420</v>
      </c>
      <c r="D237">
        <v>358</v>
      </c>
      <c r="E237">
        <v>549</v>
      </c>
      <c r="F237">
        <v>297</v>
      </c>
      <c r="G237">
        <v>380</v>
      </c>
      <c r="H237">
        <v>413</v>
      </c>
      <c r="I237">
        <v>233</v>
      </c>
      <c r="J237">
        <v>324</v>
      </c>
      <c r="K237">
        <v>280</v>
      </c>
      <c r="L237">
        <v>370</v>
      </c>
    </row>
    <row r="238" spans="1:12" x14ac:dyDescent="0.2">
      <c r="A238" t="s">
        <v>43</v>
      </c>
      <c r="B238">
        <v>376</v>
      </c>
      <c r="C238">
        <v>420</v>
      </c>
      <c r="D238">
        <v>358</v>
      </c>
      <c r="E238">
        <v>549</v>
      </c>
      <c r="F238">
        <v>297</v>
      </c>
      <c r="G238">
        <v>380</v>
      </c>
      <c r="H238">
        <v>413</v>
      </c>
      <c r="I238">
        <v>233</v>
      </c>
      <c r="J238">
        <v>324</v>
      </c>
      <c r="K238">
        <v>280</v>
      </c>
      <c r="L238">
        <v>370</v>
      </c>
    </row>
    <row r="239" spans="1:12" x14ac:dyDescent="0.2">
      <c r="A239" t="s">
        <v>45</v>
      </c>
      <c r="B239">
        <v>376</v>
      </c>
      <c r="C239">
        <v>420</v>
      </c>
      <c r="D239">
        <v>358</v>
      </c>
      <c r="E239">
        <v>549</v>
      </c>
      <c r="F239">
        <v>297</v>
      </c>
      <c r="G239">
        <v>380</v>
      </c>
      <c r="H239">
        <v>413</v>
      </c>
      <c r="I239">
        <v>233</v>
      </c>
      <c r="J239">
        <v>324</v>
      </c>
      <c r="K239">
        <v>280</v>
      </c>
      <c r="L239">
        <v>370</v>
      </c>
    </row>
    <row r="240" spans="1:12" x14ac:dyDescent="0.2">
      <c r="A240" t="s">
        <v>48</v>
      </c>
      <c r="B240">
        <v>376</v>
      </c>
      <c r="C240">
        <v>420</v>
      </c>
      <c r="D240">
        <v>358</v>
      </c>
      <c r="E240">
        <v>549</v>
      </c>
      <c r="F240">
        <v>297</v>
      </c>
      <c r="G240">
        <v>380</v>
      </c>
      <c r="H240">
        <v>413</v>
      </c>
      <c r="I240">
        <v>233</v>
      </c>
      <c r="J240">
        <v>324</v>
      </c>
      <c r="K240">
        <v>280</v>
      </c>
      <c r="L240">
        <v>370</v>
      </c>
    </row>
    <row r="241" spans="1:12" x14ac:dyDescent="0.2">
      <c r="A241" t="s">
        <v>50</v>
      </c>
      <c r="B241">
        <v>376</v>
      </c>
      <c r="C241">
        <v>420</v>
      </c>
      <c r="D241">
        <v>358</v>
      </c>
      <c r="E241">
        <v>549</v>
      </c>
      <c r="F241">
        <v>297</v>
      </c>
      <c r="G241">
        <v>380</v>
      </c>
      <c r="H241">
        <v>413</v>
      </c>
      <c r="I241">
        <v>233</v>
      </c>
      <c r="J241">
        <v>324</v>
      </c>
      <c r="K241">
        <v>280</v>
      </c>
      <c r="L241">
        <v>370</v>
      </c>
    </row>
    <row r="242" spans="1:12" x14ac:dyDescent="0.2">
      <c r="A242" t="s">
        <v>52</v>
      </c>
      <c r="B242">
        <v>376</v>
      </c>
      <c r="C242">
        <v>420</v>
      </c>
      <c r="D242">
        <v>358</v>
      </c>
      <c r="E242">
        <v>549</v>
      </c>
      <c r="F242">
        <v>297</v>
      </c>
      <c r="G242">
        <v>380</v>
      </c>
      <c r="H242">
        <v>413</v>
      </c>
      <c r="I242">
        <v>233</v>
      </c>
      <c r="J242">
        <v>324</v>
      </c>
      <c r="K242">
        <v>280</v>
      </c>
      <c r="L242">
        <v>370</v>
      </c>
    </row>
    <row r="243" spans="1:12" x14ac:dyDescent="0.2">
      <c r="A243" t="s">
        <v>54</v>
      </c>
      <c r="B243">
        <v>376</v>
      </c>
      <c r="C243">
        <v>420</v>
      </c>
      <c r="D243">
        <v>358</v>
      </c>
      <c r="E243">
        <v>549</v>
      </c>
      <c r="F243">
        <v>297</v>
      </c>
      <c r="G243">
        <v>380</v>
      </c>
      <c r="H243">
        <v>413</v>
      </c>
      <c r="I243">
        <v>233</v>
      </c>
      <c r="J243">
        <v>324</v>
      </c>
      <c r="K243">
        <v>280</v>
      </c>
      <c r="L243">
        <v>370</v>
      </c>
    </row>
    <row r="244" spans="1:12" x14ac:dyDescent="0.2">
      <c r="A244" t="s">
        <v>56</v>
      </c>
      <c r="B244">
        <v>376</v>
      </c>
      <c r="C244">
        <v>420</v>
      </c>
      <c r="D244">
        <v>358</v>
      </c>
      <c r="E244">
        <v>549</v>
      </c>
      <c r="F244">
        <v>297</v>
      </c>
      <c r="G244">
        <v>380</v>
      </c>
      <c r="H244">
        <v>413</v>
      </c>
      <c r="I244">
        <v>233</v>
      </c>
      <c r="J244">
        <v>324</v>
      </c>
      <c r="K244">
        <v>280</v>
      </c>
      <c r="L244">
        <v>370</v>
      </c>
    </row>
    <row r="245" spans="1:12" x14ac:dyDescent="0.2">
      <c r="A245" t="s">
        <v>58</v>
      </c>
      <c r="B245">
        <v>376</v>
      </c>
      <c r="C245">
        <v>420</v>
      </c>
      <c r="D245">
        <v>358</v>
      </c>
      <c r="E245">
        <v>549</v>
      </c>
      <c r="F245">
        <v>297</v>
      </c>
      <c r="G245">
        <v>380</v>
      </c>
      <c r="H245">
        <v>413</v>
      </c>
      <c r="I245">
        <v>233</v>
      </c>
      <c r="J245">
        <v>324</v>
      </c>
      <c r="K245">
        <v>280</v>
      </c>
      <c r="L245">
        <v>370</v>
      </c>
    </row>
    <row r="246" spans="1:12" x14ac:dyDescent="0.2">
      <c r="A246" t="s">
        <v>60</v>
      </c>
      <c r="B246">
        <v>376</v>
      </c>
      <c r="C246">
        <v>420</v>
      </c>
      <c r="D246">
        <v>358</v>
      </c>
      <c r="E246">
        <v>549</v>
      </c>
      <c r="F246">
        <v>297</v>
      </c>
      <c r="G246">
        <v>380</v>
      </c>
      <c r="H246">
        <v>413</v>
      </c>
      <c r="I246">
        <v>233</v>
      </c>
      <c r="J246">
        <v>324</v>
      </c>
      <c r="K246">
        <v>280</v>
      </c>
      <c r="L246">
        <v>370</v>
      </c>
    </row>
    <row r="247" spans="1:12" x14ac:dyDescent="0.2">
      <c r="A247" t="s">
        <v>62</v>
      </c>
      <c r="B247">
        <v>376</v>
      </c>
      <c r="C247">
        <v>420</v>
      </c>
      <c r="D247">
        <v>358</v>
      </c>
      <c r="E247">
        <v>549</v>
      </c>
      <c r="F247">
        <v>297</v>
      </c>
      <c r="G247">
        <v>380</v>
      </c>
      <c r="H247">
        <v>413</v>
      </c>
      <c r="I247">
        <v>233</v>
      </c>
      <c r="J247">
        <v>324</v>
      </c>
      <c r="K247">
        <v>280</v>
      </c>
      <c r="L247">
        <v>370</v>
      </c>
    </row>
    <row r="248" spans="1:12" x14ac:dyDescent="0.2">
      <c r="A248" t="s">
        <v>64</v>
      </c>
      <c r="B248">
        <v>376</v>
      </c>
      <c r="C248">
        <v>420</v>
      </c>
      <c r="D248">
        <v>358</v>
      </c>
      <c r="E248">
        <v>549</v>
      </c>
      <c r="F248">
        <v>297</v>
      </c>
      <c r="G248">
        <v>380</v>
      </c>
      <c r="H248">
        <v>413</v>
      </c>
      <c r="I248">
        <v>233</v>
      </c>
      <c r="J248">
        <v>324</v>
      </c>
      <c r="K248">
        <v>280</v>
      </c>
      <c r="L248">
        <v>370</v>
      </c>
    </row>
    <row r="249" spans="1:12" x14ac:dyDescent="0.2">
      <c r="A249" t="s">
        <v>66</v>
      </c>
      <c r="B249">
        <v>376</v>
      </c>
      <c r="C249">
        <v>420</v>
      </c>
      <c r="D249">
        <v>358</v>
      </c>
      <c r="E249">
        <v>549</v>
      </c>
      <c r="F249">
        <v>297</v>
      </c>
      <c r="G249">
        <v>380</v>
      </c>
      <c r="H249">
        <v>413</v>
      </c>
      <c r="I249">
        <v>233</v>
      </c>
      <c r="J249">
        <v>324</v>
      </c>
      <c r="K249">
        <v>280</v>
      </c>
      <c r="L249">
        <v>370</v>
      </c>
    </row>
    <row r="250" spans="1:12" x14ac:dyDescent="0.2">
      <c r="A250" t="s">
        <v>69</v>
      </c>
      <c r="B250">
        <v>376</v>
      </c>
      <c r="C250">
        <v>420</v>
      </c>
      <c r="D250">
        <v>358</v>
      </c>
      <c r="E250">
        <v>549</v>
      </c>
      <c r="F250">
        <v>297</v>
      </c>
      <c r="G250">
        <v>380</v>
      </c>
      <c r="H250">
        <v>413</v>
      </c>
      <c r="I250">
        <v>233</v>
      </c>
      <c r="J250">
        <v>324</v>
      </c>
      <c r="K250">
        <v>280</v>
      </c>
      <c r="L250">
        <v>370</v>
      </c>
    </row>
    <row r="251" spans="1:12" x14ac:dyDescent="0.2">
      <c r="A251" t="s">
        <v>71</v>
      </c>
      <c r="B251">
        <v>376</v>
      </c>
      <c r="C251">
        <v>420</v>
      </c>
      <c r="D251">
        <v>358</v>
      </c>
      <c r="E251">
        <v>549</v>
      </c>
      <c r="F251">
        <v>297</v>
      </c>
      <c r="G251">
        <v>380</v>
      </c>
      <c r="H251">
        <v>413</v>
      </c>
      <c r="I251">
        <v>233</v>
      </c>
      <c r="J251">
        <v>324</v>
      </c>
      <c r="K251">
        <v>280</v>
      </c>
      <c r="L251">
        <v>370</v>
      </c>
    </row>
    <row r="252" spans="1:12" x14ac:dyDescent="0.2">
      <c r="A252" t="s">
        <v>73</v>
      </c>
      <c r="B252">
        <v>376</v>
      </c>
      <c r="C252">
        <v>420</v>
      </c>
      <c r="D252">
        <v>358</v>
      </c>
      <c r="E252">
        <v>549</v>
      </c>
      <c r="F252">
        <v>297</v>
      </c>
      <c r="G252">
        <v>380</v>
      </c>
      <c r="H252">
        <v>413</v>
      </c>
      <c r="I252">
        <v>233</v>
      </c>
      <c r="J252">
        <v>324</v>
      </c>
      <c r="K252">
        <v>280</v>
      </c>
      <c r="L252">
        <v>370</v>
      </c>
    </row>
    <row r="253" spans="1:12" x14ac:dyDescent="0.2">
      <c r="A253" t="s">
        <v>75</v>
      </c>
      <c r="B253">
        <v>376</v>
      </c>
      <c r="C253">
        <v>420</v>
      </c>
      <c r="D253">
        <v>358</v>
      </c>
      <c r="E253">
        <v>549</v>
      </c>
      <c r="F253">
        <v>297</v>
      </c>
      <c r="G253">
        <v>380</v>
      </c>
      <c r="H253">
        <v>413</v>
      </c>
      <c r="I253">
        <v>233</v>
      </c>
      <c r="J253">
        <v>324</v>
      </c>
      <c r="K253">
        <v>280</v>
      </c>
      <c r="L253">
        <v>370</v>
      </c>
    </row>
    <row r="254" spans="1:12" x14ac:dyDescent="0.2">
      <c r="A254" t="s">
        <v>77</v>
      </c>
      <c r="B254">
        <v>376</v>
      </c>
      <c r="C254">
        <v>420</v>
      </c>
      <c r="D254">
        <v>358</v>
      </c>
      <c r="E254">
        <v>549</v>
      </c>
      <c r="F254">
        <v>297</v>
      </c>
      <c r="G254">
        <v>380</v>
      </c>
      <c r="H254">
        <v>413</v>
      </c>
      <c r="I254">
        <v>233</v>
      </c>
      <c r="J254">
        <v>324</v>
      </c>
      <c r="K254">
        <v>280</v>
      </c>
      <c r="L254">
        <v>370</v>
      </c>
    </row>
    <row r="255" spans="1:12" x14ac:dyDescent="0.2">
      <c r="A255" t="s">
        <v>79</v>
      </c>
      <c r="B255">
        <v>376</v>
      </c>
      <c r="C255">
        <v>420</v>
      </c>
      <c r="D255">
        <v>358</v>
      </c>
      <c r="E255">
        <v>549</v>
      </c>
      <c r="F255">
        <v>297</v>
      </c>
      <c r="G255">
        <v>380</v>
      </c>
      <c r="H255">
        <v>413</v>
      </c>
      <c r="I255">
        <v>233</v>
      </c>
      <c r="J255">
        <v>324</v>
      </c>
      <c r="K255">
        <v>280</v>
      </c>
      <c r="L255">
        <v>370</v>
      </c>
    </row>
    <row r="256" spans="1:12" x14ac:dyDescent="0.2">
      <c r="A256" t="s">
        <v>81</v>
      </c>
      <c r="B256">
        <v>376</v>
      </c>
      <c r="C256">
        <v>420</v>
      </c>
      <c r="D256">
        <v>358</v>
      </c>
      <c r="E256">
        <v>549</v>
      </c>
      <c r="F256">
        <v>297</v>
      </c>
      <c r="G256">
        <v>380</v>
      </c>
      <c r="H256">
        <v>413</v>
      </c>
      <c r="I256">
        <v>233</v>
      </c>
      <c r="J256">
        <v>324</v>
      </c>
      <c r="K256">
        <v>280</v>
      </c>
      <c r="L256">
        <v>370</v>
      </c>
    </row>
    <row r="257" spans="1:12" x14ac:dyDescent="0.2">
      <c r="A257" t="s">
        <v>83</v>
      </c>
      <c r="B257">
        <v>376</v>
      </c>
      <c r="C257">
        <v>420</v>
      </c>
      <c r="D257">
        <v>358</v>
      </c>
      <c r="E257">
        <v>549</v>
      </c>
      <c r="F257">
        <v>297</v>
      </c>
      <c r="G257">
        <v>380</v>
      </c>
      <c r="H257">
        <v>413</v>
      </c>
      <c r="I257">
        <v>233</v>
      </c>
      <c r="J257">
        <v>324</v>
      </c>
      <c r="K257">
        <v>280</v>
      </c>
      <c r="L257">
        <v>370</v>
      </c>
    </row>
    <row r="258" spans="1:12" x14ac:dyDescent="0.2">
      <c r="A258" t="s">
        <v>86</v>
      </c>
      <c r="B258">
        <v>376</v>
      </c>
      <c r="C258">
        <v>420</v>
      </c>
      <c r="D258">
        <v>358</v>
      </c>
      <c r="E258">
        <v>549</v>
      </c>
      <c r="F258">
        <v>297</v>
      </c>
      <c r="G258">
        <v>380</v>
      </c>
      <c r="H258">
        <v>413</v>
      </c>
      <c r="I258">
        <v>233</v>
      </c>
      <c r="J258">
        <v>324</v>
      </c>
      <c r="K258">
        <v>280</v>
      </c>
      <c r="L258">
        <v>370</v>
      </c>
    </row>
    <row r="259" spans="1:12" x14ac:dyDescent="0.2">
      <c r="A259" t="s">
        <v>88</v>
      </c>
      <c r="B259">
        <v>376</v>
      </c>
      <c r="C259">
        <v>420</v>
      </c>
      <c r="D259">
        <v>358</v>
      </c>
      <c r="E259">
        <v>549</v>
      </c>
      <c r="F259">
        <v>297</v>
      </c>
      <c r="G259">
        <v>380</v>
      </c>
      <c r="H259">
        <v>413</v>
      </c>
      <c r="I259">
        <v>233</v>
      </c>
      <c r="J259">
        <v>324</v>
      </c>
      <c r="K259">
        <v>280</v>
      </c>
      <c r="L259">
        <v>370</v>
      </c>
    </row>
    <row r="260" spans="1:12" x14ac:dyDescent="0.2">
      <c r="A260" t="s">
        <v>90</v>
      </c>
      <c r="B260">
        <v>376</v>
      </c>
      <c r="C260">
        <v>420</v>
      </c>
      <c r="D260">
        <v>358</v>
      </c>
      <c r="E260">
        <v>549</v>
      </c>
      <c r="F260">
        <v>297</v>
      </c>
      <c r="G260">
        <v>380</v>
      </c>
      <c r="H260">
        <v>413</v>
      </c>
      <c r="I260">
        <v>233</v>
      </c>
      <c r="J260">
        <v>324</v>
      </c>
      <c r="K260">
        <v>280</v>
      </c>
      <c r="L260">
        <v>370</v>
      </c>
    </row>
    <row r="261" spans="1:12" x14ac:dyDescent="0.2">
      <c r="A261" t="s">
        <v>92</v>
      </c>
      <c r="B261">
        <v>376</v>
      </c>
      <c r="C261">
        <v>420</v>
      </c>
      <c r="D261">
        <v>358</v>
      </c>
      <c r="E261">
        <v>549</v>
      </c>
      <c r="F261">
        <v>297</v>
      </c>
      <c r="G261">
        <v>380</v>
      </c>
      <c r="H261">
        <v>413</v>
      </c>
      <c r="I261">
        <v>233</v>
      </c>
      <c r="J261">
        <v>324</v>
      </c>
      <c r="K261">
        <v>280</v>
      </c>
      <c r="L261">
        <v>370</v>
      </c>
    </row>
    <row r="262" spans="1:12" x14ac:dyDescent="0.2">
      <c r="A262" t="s">
        <v>94</v>
      </c>
      <c r="B262">
        <v>376</v>
      </c>
      <c r="C262">
        <v>420</v>
      </c>
      <c r="D262">
        <v>358</v>
      </c>
      <c r="E262">
        <v>549</v>
      </c>
      <c r="F262">
        <v>297</v>
      </c>
      <c r="G262">
        <v>380</v>
      </c>
      <c r="H262">
        <v>413</v>
      </c>
      <c r="I262">
        <v>233</v>
      </c>
      <c r="J262">
        <v>324</v>
      </c>
      <c r="K262">
        <v>280</v>
      </c>
      <c r="L262">
        <v>370</v>
      </c>
    </row>
    <row r="263" spans="1:12" x14ac:dyDescent="0.2">
      <c r="A263" t="s">
        <v>96</v>
      </c>
      <c r="B263">
        <v>376</v>
      </c>
      <c r="C263">
        <v>420</v>
      </c>
      <c r="D263">
        <v>358</v>
      </c>
      <c r="E263">
        <v>549</v>
      </c>
      <c r="F263">
        <v>297</v>
      </c>
      <c r="G263">
        <v>380</v>
      </c>
      <c r="H263">
        <v>413</v>
      </c>
      <c r="I263">
        <v>233</v>
      </c>
      <c r="J263">
        <v>324</v>
      </c>
      <c r="K263">
        <v>280</v>
      </c>
      <c r="L263">
        <v>370</v>
      </c>
    </row>
    <row r="264" spans="1:12" x14ac:dyDescent="0.2">
      <c r="A264" t="s">
        <v>98</v>
      </c>
      <c r="B264">
        <v>376</v>
      </c>
      <c r="C264">
        <v>420</v>
      </c>
      <c r="D264">
        <v>358</v>
      </c>
      <c r="E264">
        <v>549</v>
      </c>
      <c r="F264">
        <v>297</v>
      </c>
      <c r="G264">
        <v>380</v>
      </c>
      <c r="H264">
        <v>413</v>
      </c>
      <c r="I264">
        <v>233</v>
      </c>
      <c r="J264">
        <v>324</v>
      </c>
      <c r="K264">
        <v>280</v>
      </c>
      <c r="L264">
        <v>370</v>
      </c>
    </row>
    <row r="265" spans="1:12" x14ac:dyDescent="0.2">
      <c r="A265" t="s">
        <v>102</v>
      </c>
      <c r="B265">
        <v>376</v>
      </c>
      <c r="C265">
        <v>420</v>
      </c>
      <c r="D265">
        <v>358</v>
      </c>
      <c r="E265">
        <v>549</v>
      </c>
      <c r="F265">
        <v>297</v>
      </c>
      <c r="G265">
        <v>380</v>
      </c>
      <c r="H265">
        <v>413</v>
      </c>
      <c r="I265">
        <v>233</v>
      </c>
      <c r="J265">
        <v>324</v>
      </c>
      <c r="K265">
        <v>280</v>
      </c>
      <c r="L265">
        <v>370</v>
      </c>
    </row>
    <row r="266" spans="1:12" x14ac:dyDescent="0.2">
      <c r="A266" t="s">
        <v>104</v>
      </c>
      <c r="B266">
        <v>376</v>
      </c>
      <c r="C266">
        <v>420</v>
      </c>
      <c r="D266">
        <v>358</v>
      </c>
      <c r="E266">
        <v>549</v>
      </c>
      <c r="F266">
        <v>297</v>
      </c>
      <c r="G266">
        <v>380</v>
      </c>
      <c r="H266">
        <v>413</v>
      </c>
      <c r="I266">
        <v>233</v>
      </c>
      <c r="J266">
        <v>324</v>
      </c>
      <c r="K266">
        <v>280</v>
      </c>
      <c r="L266">
        <v>370</v>
      </c>
    </row>
    <row r="267" spans="1:12" x14ac:dyDescent="0.2">
      <c r="A267" t="s">
        <v>106</v>
      </c>
      <c r="B267">
        <v>376</v>
      </c>
      <c r="C267">
        <v>420</v>
      </c>
      <c r="D267">
        <v>358</v>
      </c>
      <c r="E267">
        <v>549</v>
      </c>
      <c r="F267">
        <v>297</v>
      </c>
      <c r="G267">
        <v>380</v>
      </c>
      <c r="H267">
        <v>413</v>
      </c>
      <c r="I267">
        <v>233</v>
      </c>
      <c r="J267">
        <v>324</v>
      </c>
      <c r="K267">
        <v>280</v>
      </c>
      <c r="L267">
        <v>370</v>
      </c>
    </row>
    <row r="268" spans="1:12" x14ac:dyDescent="0.2">
      <c r="A268" t="s">
        <v>108</v>
      </c>
      <c r="B268">
        <v>376</v>
      </c>
      <c r="C268">
        <v>420</v>
      </c>
      <c r="D268">
        <v>358</v>
      </c>
      <c r="E268">
        <v>549</v>
      </c>
      <c r="F268">
        <v>297</v>
      </c>
      <c r="G268">
        <v>380</v>
      </c>
      <c r="H268">
        <v>413</v>
      </c>
      <c r="I268">
        <v>233</v>
      </c>
      <c r="J268">
        <v>324</v>
      </c>
      <c r="K268">
        <v>280</v>
      </c>
      <c r="L268">
        <v>370</v>
      </c>
    </row>
    <row r="269" spans="1:12" x14ac:dyDescent="0.2">
      <c r="A269" t="s">
        <v>111</v>
      </c>
      <c r="B269">
        <v>376</v>
      </c>
      <c r="C269">
        <v>420</v>
      </c>
      <c r="D269">
        <v>358</v>
      </c>
      <c r="E269">
        <v>549</v>
      </c>
      <c r="F269">
        <v>297</v>
      </c>
      <c r="G269">
        <v>380</v>
      </c>
      <c r="H269">
        <v>413</v>
      </c>
      <c r="I269">
        <v>233</v>
      </c>
      <c r="J269">
        <v>324</v>
      </c>
      <c r="K269">
        <v>280</v>
      </c>
      <c r="L269">
        <v>370</v>
      </c>
    </row>
    <row r="270" spans="1:12" x14ac:dyDescent="0.2">
      <c r="A270" t="s">
        <v>113</v>
      </c>
      <c r="B270">
        <v>376</v>
      </c>
      <c r="C270">
        <v>420</v>
      </c>
      <c r="D270">
        <v>358</v>
      </c>
      <c r="E270">
        <v>549</v>
      </c>
      <c r="F270">
        <v>297</v>
      </c>
      <c r="G270">
        <v>380</v>
      </c>
      <c r="H270">
        <v>413</v>
      </c>
      <c r="I270">
        <v>233</v>
      </c>
      <c r="J270">
        <v>324</v>
      </c>
      <c r="K270">
        <v>280</v>
      </c>
      <c r="L270">
        <v>370</v>
      </c>
    </row>
    <row r="271" spans="1:12" x14ac:dyDescent="0.2">
      <c r="A271" t="s">
        <v>115</v>
      </c>
      <c r="B271">
        <v>376</v>
      </c>
      <c r="C271">
        <v>420</v>
      </c>
      <c r="D271">
        <v>358</v>
      </c>
      <c r="E271">
        <v>549</v>
      </c>
      <c r="F271">
        <v>297</v>
      </c>
      <c r="G271">
        <v>380</v>
      </c>
      <c r="H271">
        <v>413</v>
      </c>
      <c r="I271">
        <v>233</v>
      </c>
      <c r="J271">
        <v>324</v>
      </c>
      <c r="K271">
        <v>280</v>
      </c>
      <c r="L271">
        <v>370</v>
      </c>
    </row>
    <row r="272" spans="1:12" x14ac:dyDescent="0.2">
      <c r="A272" t="s">
        <v>117</v>
      </c>
      <c r="B272">
        <v>376</v>
      </c>
      <c r="C272">
        <v>420</v>
      </c>
      <c r="D272">
        <v>358</v>
      </c>
      <c r="E272">
        <v>549</v>
      </c>
      <c r="F272">
        <v>297</v>
      </c>
      <c r="G272">
        <v>380</v>
      </c>
      <c r="H272">
        <v>413</v>
      </c>
      <c r="I272">
        <v>233</v>
      </c>
      <c r="J272">
        <v>324</v>
      </c>
      <c r="K272">
        <v>280</v>
      </c>
      <c r="L272">
        <v>370</v>
      </c>
    </row>
    <row r="273" spans="1:12" x14ac:dyDescent="0.2">
      <c r="A273" t="s">
        <v>119</v>
      </c>
      <c r="B273">
        <v>376</v>
      </c>
      <c r="C273">
        <v>420</v>
      </c>
      <c r="D273">
        <v>358</v>
      </c>
      <c r="E273">
        <v>549</v>
      </c>
      <c r="F273">
        <v>297</v>
      </c>
      <c r="G273">
        <v>380</v>
      </c>
      <c r="H273">
        <v>413</v>
      </c>
      <c r="I273">
        <v>233</v>
      </c>
      <c r="J273">
        <v>324</v>
      </c>
      <c r="K273">
        <v>280</v>
      </c>
      <c r="L273">
        <v>370</v>
      </c>
    </row>
    <row r="274" spans="1:12" x14ac:dyDescent="0.2">
      <c r="A274" t="s">
        <v>121</v>
      </c>
      <c r="B274">
        <v>376</v>
      </c>
      <c r="C274">
        <v>420</v>
      </c>
      <c r="D274">
        <v>358</v>
      </c>
      <c r="E274">
        <v>549</v>
      </c>
      <c r="F274">
        <v>297</v>
      </c>
      <c r="G274">
        <v>380</v>
      </c>
      <c r="H274">
        <v>413</v>
      </c>
      <c r="I274">
        <v>233</v>
      </c>
      <c r="J274">
        <v>324</v>
      </c>
      <c r="K274">
        <v>280</v>
      </c>
      <c r="L274">
        <v>370</v>
      </c>
    </row>
    <row r="275" spans="1:12" x14ac:dyDescent="0.2">
      <c r="A275" t="s">
        <v>123</v>
      </c>
      <c r="B275">
        <v>376</v>
      </c>
      <c r="C275">
        <v>420</v>
      </c>
      <c r="D275">
        <v>358</v>
      </c>
      <c r="E275">
        <v>549</v>
      </c>
      <c r="F275">
        <v>297</v>
      </c>
      <c r="G275">
        <v>380</v>
      </c>
      <c r="H275">
        <v>413</v>
      </c>
      <c r="I275">
        <v>233</v>
      </c>
      <c r="J275">
        <v>324</v>
      </c>
      <c r="K275">
        <v>280</v>
      </c>
      <c r="L275">
        <v>370</v>
      </c>
    </row>
    <row r="276" spans="1:12" x14ac:dyDescent="0.2">
      <c r="A276" t="s">
        <v>125</v>
      </c>
      <c r="B276">
        <v>376</v>
      </c>
      <c r="C276">
        <v>420</v>
      </c>
      <c r="D276">
        <v>358</v>
      </c>
      <c r="E276">
        <v>549</v>
      </c>
      <c r="F276">
        <v>297</v>
      </c>
      <c r="G276">
        <v>380</v>
      </c>
      <c r="H276">
        <v>413</v>
      </c>
      <c r="I276">
        <v>233</v>
      </c>
      <c r="J276">
        <v>324</v>
      </c>
      <c r="K276">
        <v>280</v>
      </c>
      <c r="L276">
        <v>370</v>
      </c>
    </row>
    <row r="277" spans="1:12" x14ac:dyDescent="0.2">
      <c r="A277" t="s">
        <v>128</v>
      </c>
      <c r="B277">
        <v>376</v>
      </c>
      <c r="C277">
        <v>420</v>
      </c>
      <c r="D277">
        <v>358</v>
      </c>
      <c r="E277">
        <v>549</v>
      </c>
      <c r="F277">
        <v>297</v>
      </c>
      <c r="G277">
        <v>380</v>
      </c>
      <c r="H277">
        <v>413</v>
      </c>
      <c r="I277">
        <v>233</v>
      </c>
      <c r="J277">
        <v>324</v>
      </c>
      <c r="K277">
        <v>280</v>
      </c>
      <c r="L277">
        <v>370</v>
      </c>
    </row>
    <row r="278" spans="1:12" x14ac:dyDescent="0.2">
      <c r="A278" t="s">
        <v>130</v>
      </c>
      <c r="B278">
        <v>376</v>
      </c>
      <c r="C278">
        <v>420</v>
      </c>
      <c r="D278">
        <v>358</v>
      </c>
      <c r="E278">
        <v>549</v>
      </c>
      <c r="F278">
        <v>297</v>
      </c>
      <c r="G278">
        <v>380</v>
      </c>
      <c r="H278">
        <v>413</v>
      </c>
      <c r="I278">
        <v>233</v>
      </c>
      <c r="J278">
        <v>324</v>
      </c>
      <c r="K278">
        <v>280</v>
      </c>
      <c r="L278">
        <v>370</v>
      </c>
    </row>
    <row r="279" spans="1:12" x14ac:dyDescent="0.2">
      <c r="A279" t="s">
        <v>132</v>
      </c>
      <c r="B279">
        <v>376</v>
      </c>
      <c r="C279">
        <v>420</v>
      </c>
      <c r="D279">
        <v>358</v>
      </c>
      <c r="E279">
        <v>549</v>
      </c>
      <c r="F279">
        <v>297</v>
      </c>
      <c r="G279">
        <v>380</v>
      </c>
      <c r="H279">
        <v>413</v>
      </c>
      <c r="I279">
        <v>233</v>
      </c>
      <c r="J279">
        <v>324</v>
      </c>
      <c r="K279">
        <v>280</v>
      </c>
      <c r="L279">
        <v>370</v>
      </c>
    </row>
    <row r="280" spans="1:12" x14ac:dyDescent="0.2">
      <c r="A280" t="s">
        <v>134</v>
      </c>
      <c r="B280">
        <v>376</v>
      </c>
      <c r="C280">
        <v>420</v>
      </c>
      <c r="D280">
        <v>358</v>
      </c>
      <c r="E280">
        <v>549</v>
      </c>
      <c r="F280">
        <v>297</v>
      </c>
      <c r="G280">
        <v>380</v>
      </c>
      <c r="H280">
        <v>413</v>
      </c>
      <c r="I280">
        <v>233</v>
      </c>
      <c r="J280">
        <v>324</v>
      </c>
      <c r="K280">
        <v>280</v>
      </c>
      <c r="L280">
        <v>370</v>
      </c>
    </row>
    <row r="281" spans="1:12" x14ac:dyDescent="0.2">
      <c r="A281" t="s">
        <v>136</v>
      </c>
      <c r="B281">
        <v>376</v>
      </c>
      <c r="C281">
        <v>420</v>
      </c>
      <c r="D281">
        <v>358</v>
      </c>
      <c r="E281">
        <v>549</v>
      </c>
      <c r="F281">
        <v>297</v>
      </c>
      <c r="G281">
        <v>380</v>
      </c>
      <c r="H281">
        <v>413</v>
      </c>
      <c r="I281">
        <v>233</v>
      </c>
      <c r="J281">
        <v>324</v>
      </c>
      <c r="K281">
        <v>280</v>
      </c>
      <c r="L281">
        <v>370</v>
      </c>
    </row>
    <row r="282" spans="1:12" x14ac:dyDescent="0.2">
      <c r="A282" t="s">
        <v>138</v>
      </c>
      <c r="B282">
        <v>376</v>
      </c>
      <c r="C282">
        <v>420</v>
      </c>
      <c r="D282">
        <v>358</v>
      </c>
      <c r="E282">
        <v>549</v>
      </c>
      <c r="F282">
        <v>297</v>
      </c>
      <c r="G282">
        <v>380</v>
      </c>
      <c r="H282">
        <v>413</v>
      </c>
      <c r="I282">
        <v>233</v>
      </c>
      <c r="J282">
        <v>324</v>
      </c>
      <c r="K282">
        <v>280</v>
      </c>
      <c r="L282">
        <v>370</v>
      </c>
    </row>
    <row r="283" spans="1:12" x14ac:dyDescent="0.2">
      <c r="A283" t="s">
        <v>140</v>
      </c>
      <c r="B283">
        <v>376</v>
      </c>
      <c r="C283">
        <v>420</v>
      </c>
      <c r="D283">
        <v>358</v>
      </c>
      <c r="E283">
        <v>549</v>
      </c>
      <c r="F283">
        <v>297</v>
      </c>
      <c r="G283">
        <v>380</v>
      </c>
      <c r="H283">
        <v>413</v>
      </c>
      <c r="I283">
        <v>233</v>
      </c>
      <c r="J283">
        <v>324</v>
      </c>
      <c r="K283">
        <v>280</v>
      </c>
      <c r="L283">
        <v>370</v>
      </c>
    </row>
    <row r="284" spans="1:12" x14ac:dyDescent="0.2">
      <c r="A284" t="s">
        <v>142</v>
      </c>
      <c r="B284">
        <v>376</v>
      </c>
      <c r="C284">
        <v>420</v>
      </c>
      <c r="D284">
        <v>358</v>
      </c>
      <c r="E284">
        <v>549</v>
      </c>
      <c r="F284">
        <v>297</v>
      </c>
      <c r="G284">
        <v>380</v>
      </c>
      <c r="H284">
        <v>413</v>
      </c>
      <c r="I284">
        <v>233</v>
      </c>
      <c r="J284">
        <v>324</v>
      </c>
      <c r="K284">
        <v>280</v>
      </c>
      <c r="L284">
        <v>370</v>
      </c>
    </row>
    <row r="285" spans="1:12" x14ac:dyDescent="0.2">
      <c r="A285" t="s">
        <v>145</v>
      </c>
      <c r="B285">
        <v>376</v>
      </c>
      <c r="C285">
        <v>420</v>
      </c>
      <c r="D285">
        <v>358</v>
      </c>
      <c r="E285">
        <v>549</v>
      </c>
      <c r="F285">
        <v>297</v>
      </c>
      <c r="G285">
        <v>380</v>
      </c>
      <c r="H285">
        <v>413</v>
      </c>
      <c r="I285">
        <v>233</v>
      </c>
      <c r="J285">
        <v>324</v>
      </c>
      <c r="K285">
        <v>280</v>
      </c>
      <c r="L285">
        <v>370</v>
      </c>
    </row>
    <row r="286" spans="1:12" x14ac:dyDescent="0.2">
      <c r="A286" t="s">
        <v>147</v>
      </c>
      <c r="B286">
        <v>376</v>
      </c>
      <c r="C286">
        <v>420</v>
      </c>
      <c r="D286">
        <v>358</v>
      </c>
      <c r="E286">
        <v>549</v>
      </c>
      <c r="F286">
        <v>297</v>
      </c>
      <c r="G286">
        <v>380</v>
      </c>
      <c r="H286">
        <v>413</v>
      </c>
      <c r="I286">
        <v>233</v>
      </c>
      <c r="J286">
        <v>324</v>
      </c>
      <c r="K286">
        <v>280</v>
      </c>
      <c r="L286">
        <v>370</v>
      </c>
    </row>
    <row r="287" spans="1:12" x14ac:dyDescent="0.2">
      <c r="A287" t="s">
        <v>149</v>
      </c>
      <c r="B287">
        <v>376</v>
      </c>
      <c r="C287">
        <v>420</v>
      </c>
      <c r="D287">
        <v>358</v>
      </c>
      <c r="E287">
        <v>549</v>
      </c>
      <c r="F287">
        <v>297</v>
      </c>
      <c r="G287">
        <v>380</v>
      </c>
      <c r="H287">
        <v>413</v>
      </c>
      <c r="I287">
        <v>233</v>
      </c>
      <c r="J287">
        <v>324</v>
      </c>
      <c r="K287">
        <v>280</v>
      </c>
      <c r="L287">
        <v>370</v>
      </c>
    </row>
    <row r="288" spans="1:12" x14ac:dyDescent="0.2">
      <c r="A288" t="s">
        <v>151</v>
      </c>
      <c r="B288">
        <v>376</v>
      </c>
      <c r="C288">
        <v>420</v>
      </c>
      <c r="D288">
        <v>358</v>
      </c>
      <c r="E288">
        <v>549</v>
      </c>
      <c r="F288">
        <v>297</v>
      </c>
      <c r="G288">
        <v>380</v>
      </c>
      <c r="H288">
        <v>413</v>
      </c>
      <c r="I288">
        <v>233</v>
      </c>
      <c r="J288">
        <v>324</v>
      </c>
      <c r="K288">
        <v>280</v>
      </c>
      <c r="L288">
        <v>370</v>
      </c>
    </row>
    <row r="289" spans="1:12" x14ac:dyDescent="0.2">
      <c r="A289" t="s">
        <v>153</v>
      </c>
      <c r="B289">
        <v>376</v>
      </c>
      <c r="C289">
        <v>420</v>
      </c>
      <c r="D289">
        <v>358</v>
      </c>
      <c r="E289">
        <v>549</v>
      </c>
      <c r="F289">
        <v>297</v>
      </c>
      <c r="G289">
        <v>380</v>
      </c>
      <c r="H289">
        <v>413</v>
      </c>
      <c r="I289">
        <v>233</v>
      </c>
      <c r="J289">
        <v>324</v>
      </c>
      <c r="K289">
        <v>280</v>
      </c>
      <c r="L289">
        <v>370</v>
      </c>
    </row>
    <row r="290" spans="1:12" x14ac:dyDescent="0.2">
      <c r="A290" t="s">
        <v>155</v>
      </c>
      <c r="B290">
        <v>376</v>
      </c>
      <c r="C290">
        <v>420</v>
      </c>
      <c r="D290">
        <v>358</v>
      </c>
      <c r="E290">
        <v>549</v>
      </c>
      <c r="F290">
        <v>297</v>
      </c>
      <c r="G290">
        <v>380</v>
      </c>
      <c r="H290">
        <v>413</v>
      </c>
      <c r="I290">
        <v>233</v>
      </c>
      <c r="J290">
        <v>324</v>
      </c>
      <c r="K290">
        <v>280</v>
      </c>
      <c r="L290">
        <v>370</v>
      </c>
    </row>
    <row r="291" spans="1:12" x14ac:dyDescent="0.2">
      <c r="A291" t="s">
        <v>157</v>
      </c>
      <c r="B291">
        <v>376</v>
      </c>
      <c r="C291">
        <v>420</v>
      </c>
      <c r="D291">
        <v>358</v>
      </c>
      <c r="E291">
        <v>549</v>
      </c>
      <c r="F291">
        <v>297</v>
      </c>
      <c r="G291">
        <v>380</v>
      </c>
      <c r="H291">
        <v>413</v>
      </c>
      <c r="I291">
        <v>233</v>
      </c>
      <c r="J291">
        <v>324</v>
      </c>
      <c r="K291">
        <v>280</v>
      </c>
      <c r="L291">
        <v>370</v>
      </c>
    </row>
    <row r="292" spans="1:12" x14ac:dyDescent="0.2">
      <c r="A292" t="s">
        <v>160</v>
      </c>
      <c r="B292">
        <v>376</v>
      </c>
      <c r="C292">
        <v>420</v>
      </c>
      <c r="D292">
        <v>358</v>
      </c>
      <c r="E292">
        <v>549</v>
      </c>
      <c r="F292">
        <v>297</v>
      </c>
      <c r="G292">
        <v>380</v>
      </c>
      <c r="H292">
        <v>413</v>
      </c>
      <c r="I292">
        <v>233</v>
      </c>
      <c r="J292">
        <v>324</v>
      </c>
      <c r="K292">
        <v>280</v>
      </c>
      <c r="L292">
        <v>370</v>
      </c>
    </row>
    <row r="293" spans="1:12" x14ac:dyDescent="0.2">
      <c r="A293" t="s">
        <v>162</v>
      </c>
      <c r="B293">
        <v>376</v>
      </c>
      <c r="C293">
        <v>420</v>
      </c>
      <c r="D293">
        <v>358</v>
      </c>
      <c r="E293">
        <v>549</v>
      </c>
      <c r="F293">
        <v>297</v>
      </c>
      <c r="G293">
        <v>380</v>
      </c>
      <c r="H293">
        <v>413</v>
      </c>
      <c r="I293">
        <v>233</v>
      </c>
      <c r="J293">
        <v>324</v>
      </c>
      <c r="K293">
        <v>280</v>
      </c>
      <c r="L293">
        <v>370</v>
      </c>
    </row>
    <row r="294" spans="1:12" x14ac:dyDescent="0.2">
      <c r="A294" t="s">
        <v>164</v>
      </c>
      <c r="B294">
        <v>376</v>
      </c>
      <c r="C294">
        <v>420</v>
      </c>
      <c r="D294">
        <v>358</v>
      </c>
      <c r="E294">
        <v>549</v>
      </c>
      <c r="F294">
        <v>297</v>
      </c>
      <c r="G294">
        <v>380</v>
      </c>
      <c r="H294">
        <v>413</v>
      </c>
      <c r="I294">
        <v>233</v>
      </c>
      <c r="J294">
        <v>324</v>
      </c>
      <c r="K294">
        <v>280</v>
      </c>
      <c r="L294">
        <v>370</v>
      </c>
    </row>
    <row r="295" spans="1:12" x14ac:dyDescent="0.2">
      <c r="A295" t="s">
        <v>166</v>
      </c>
      <c r="B295">
        <v>376</v>
      </c>
      <c r="C295">
        <v>420</v>
      </c>
      <c r="D295">
        <v>358</v>
      </c>
      <c r="E295">
        <v>549</v>
      </c>
      <c r="F295">
        <v>297</v>
      </c>
      <c r="G295">
        <v>380</v>
      </c>
      <c r="H295">
        <v>413</v>
      </c>
      <c r="I295">
        <v>233</v>
      </c>
      <c r="J295">
        <v>324</v>
      </c>
      <c r="K295">
        <v>280</v>
      </c>
      <c r="L295">
        <v>370</v>
      </c>
    </row>
    <row r="296" spans="1:12" x14ac:dyDescent="0.2">
      <c r="A296" t="s">
        <v>168</v>
      </c>
      <c r="B296">
        <v>376</v>
      </c>
      <c r="C296">
        <v>420</v>
      </c>
      <c r="D296">
        <v>358</v>
      </c>
      <c r="E296">
        <v>549</v>
      </c>
      <c r="F296">
        <v>297</v>
      </c>
      <c r="G296">
        <v>380</v>
      </c>
      <c r="H296">
        <v>413</v>
      </c>
      <c r="I296">
        <v>233</v>
      </c>
      <c r="J296">
        <v>324</v>
      </c>
      <c r="K296">
        <v>280</v>
      </c>
      <c r="L296">
        <v>370</v>
      </c>
    </row>
    <row r="297" spans="1:12" x14ac:dyDescent="0.2">
      <c r="A297" t="s">
        <v>170</v>
      </c>
      <c r="B297">
        <v>376</v>
      </c>
      <c r="C297">
        <v>420</v>
      </c>
      <c r="D297">
        <v>358</v>
      </c>
      <c r="E297">
        <v>549</v>
      </c>
      <c r="F297">
        <v>297</v>
      </c>
      <c r="G297">
        <v>380</v>
      </c>
      <c r="H297">
        <v>413</v>
      </c>
      <c r="I297">
        <v>233</v>
      </c>
      <c r="J297">
        <v>324</v>
      </c>
      <c r="K297">
        <v>280</v>
      </c>
      <c r="L297">
        <v>370</v>
      </c>
    </row>
    <row r="298" spans="1:12" x14ac:dyDescent="0.2">
      <c r="A298" t="s">
        <v>172</v>
      </c>
      <c r="B298">
        <v>376</v>
      </c>
      <c r="C298">
        <v>420</v>
      </c>
      <c r="D298">
        <v>358</v>
      </c>
      <c r="E298">
        <v>549</v>
      </c>
      <c r="F298">
        <v>297</v>
      </c>
      <c r="G298">
        <v>380</v>
      </c>
      <c r="H298">
        <v>413</v>
      </c>
      <c r="I298">
        <v>233</v>
      </c>
      <c r="J298">
        <v>324</v>
      </c>
      <c r="K298">
        <v>280</v>
      </c>
      <c r="L298">
        <v>370</v>
      </c>
    </row>
    <row r="299" spans="1:12" x14ac:dyDescent="0.2">
      <c r="A299" t="s">
        <v>175</v>
      </c>
      <c r="B299">
        <v>376</v>
      </c>
      <c r="C299">
        <v>420</v>
      </c>
      <c r="D299">
        <v>358</v>
      </c>
      <c r="E299">
        <v>549</v>
      </c>
      <c r="F299">
        <v>297</v>
      </c>
      <c r="G299">
        <v>380</v>
      </c>
      <c r="H299">
        <v>413</v>
      </c>
      <c r="I299">
        <v>233</v>
      </c>
      <c r="J299">
        <v>324</v>
      </c>
      <c r="K299">
        <v>280</v>
      </c>
      <c r="L299">
        <v>370</v>
      </c>
    </row>
    <row r="300" spans="1:12" x14ac:dyDescent="0.2">
      <c r="A300" t="s">
        <v>177</v>
      </c>
      <c r="B300">
        <v>376</v>
      </c>
      <c r="C300">
        <v>420</v>
      </c>
      <c r="D300">
        <v>358</v>
      </c>
      <c r="E300">
        <v>549</v>
      </c>
      <c r="F300">
        <v>297</v>
      </c>
      <c r="G300">
        <v>380</v>
      </c>
      <c r="H300">
        <v>413</v>
      </c>
      <c r="I300">
        <v>233</v>
      </c>
      <c r="J300">
        <v>324</v>
      </c>
      <c r="K300">
        <v>280</v>
      </c>
      <c r="L300">
        <v>370</v>
      </c>
    </row>
    <row r="301" spans="1:12" x14ac:dyDescent="0.2">
      <c r="A301" t="s">
        <v>179</v>
      </c>
      <c r="B301">
        <v>376</v>
      </c>
      <c r="C301">
        <v>420</v>
      </c>
      <c r="D301">
        <v>358</v>
      </c>
      <c r="E301">
        <v>549</v>
      </c>
      <c r="F301">
        <v>297</v>
      </c>
      <c r="G301">
        <v>380</v>
      </c>
      <c r="H301">
        <v>413</v>
      </c>
      <c r="I301">
        <v>233</v>
      </c>
      <c r="J301">
        <v>324</v>
      </c>
      <c r="K301">
        <v>280</v>
      </c>
      <c r="L301">
        <v>370</v>
      </c>
    </row>
    <row r="302" spans="1:12" x14ac:dyDescent="0.2">
      <c r="A302" t="s">
        <v>181</v>
      </c>
      <c r="B302">
        <v>376</v>
      </c>
      <c r="C302">
        <v>420</v>
      </c>
      <c r="D302">
        <v>358</v>
      </c>
      <c r="E302">
        <v>549</v>
      </c>
      <c r="F302">
        <v>297</v>
      </c>
      <c r="G302">
        <v>380</v>
      </c>
      <c r="H302">
        <v>413</v>
      </c>
      <c r="I302">
        <v>233</v>
      </c>
      <c r="J302">
        <v>324</v>
      </c>
      <c r="K302">
        <v>280</v>
      </c>
      <c r="L302">
        <v>370</v>
      </c>
    </row>
    <row r="303" spans="1:12" x14ac:dyDescent="0.2">
      <c r="A303" t="s">
        <v>183</v>
      </c>
      <c r="B303">
        <v>376</v>
      </c>
      <c r="C303">
        <v>420</v>
      </c>
      <c r="D303">
        <v>358</v>
      </c>
      <c r="E303">
        <v>549</v>
      </c>
      <c r="F303">
        <v>297</v>
      </c>
      <c r="G303">
        <v>380</v>
      </c>
      <c r="H303">
        <v>413</v>
      </c>
      <c r="I303">
        <v>233</v>
      </c>
      <c r="J303">
        <v>324</v>
      </c>
      <c r="K303">
        <v>280</v>
      </c>
      <c r="L303">
        <v>370</v>
      </c>
    </row>
    <row r="304" spans="1:12" x14ac:dyDescent="0.2">
      <c r="A304" t="s">
        <v>185</v>
      </c>
      <c r="B304">
        <v>376</v>
      </c>
      <c r="C304">
        <v>420</v>
      </c>
      <c r="D304">
        <v>358</v>
      </c>
      <c r="E304">
        <v>549</v>
      </c>
      <c r="F304">
        <v>297</v>
      </c>
      <c r="G304">
        <v>380</v>
      </c>
      <c r="H304">
        <v>413</v>
      </c>
      <c r="I304">
        <v>233</v>
      </c>
      <c r="J304">
        <v>324</v>
      </c>
      <c r="K304">
        <v>280</v>
      </c>
      <c r="L304">
        <v>370</v>
      </c>
    </row>
    <row r="305" spans="1:12" x14ac:dyDescent="0.2">
      <c r="A305" t="s">
        <v>188</v>
      </c>
      <c r="B305">
        <v>376</v>
      </c>
      <c r="C305">
        <v>420</v>
      </c>
      <c r="D305">
        <v>358</v>
      </c>
      <c r="E305">
        <v>549</v>
      </c>
      <c r="F305">
        <v>297</v>
      </c>
      <c r="G305">
        <v>380</v>
      </c>
      <c r="H305">
        <v>413</v>
      </c>
      <c r="I305">
        <v>233</v>
      </c>
      <c r="J305">
        <v>324</v>
      </c>
      <c r="K305">
        <v>280</v>
      </c>
      <c r="L305">
        <v>370</v>
      </c>
    </row>
    <row r="306" spans="1:12" x14ac:dyDescent="0.2">
      <c r="A306" t="s">
        <v>190</v>
      </c>
      <c r="B306">
        <v>376</v>
      </c>
      <c r="C306">
        <v>420</v>
      </c>
      <c r="D306">
        <v>358</v>
      </c>
      <c r="E306">
        <v>549</v>
      </c>
      <c r="F306">
        <v>297</v>
      </c>
      <c r="G306">
        <v>380</v>
      </c>
      <c r="H306">
        <v>413</v>
      </c>
      <c r="I306">
        <v>233</v>
      </c>
      <c r="J306">
        <v>324</v>
      </c>
      <c r="K306">
        <v>280</v>
      </c>
      <c r="L306">
        <v>370</v>
      </c>
    </row>
    <row r="307" spans="1:12" x14ac:dyDescent="0.2">
      <c r="A307" t="s">
        <v>192</v>
      </c>
      <c r="B307">
        <v>376</v>
      </c>
      <c r="C307">
        <v>420</v>
      </c>
      <c r="D307">
        <v>358</v>
      </c>
      <c r="E307">
        <v>549</v>
      </c>
      <c r="F307">
        <v>297</v>
      </c>
      <c r="G307">
        <v>380</v>
      </c>
      <c r="H307">
        <v>413</v>
      </c>
      <c r="I307">
        <v>233</v>
      </c>
      <c r="J307">
        <v>324</v>
      </c>
      <c r="K307">
        <v>280</v>
      </c>
      <c r="L307">
        <v>370</v>
      </c>
    </row>
    <row r="308" spans="1:12" x14ac:dyDescent="0.2">
      <c r="A308" t="s">
        <v>194</v>
      </c>
      <c r="B308">
        <v>376</v>
      </c>
      <c r="C308">
        <v>420</v>
      </c>
      <c r="D308">
        <v>358</v>
      </c>
      <c r="E308">
        <v>549</v>
      </c>
      <c r="F308">
        <v>297</v>
      </c>
      <c r="G308">
        <v>380</v>
      </c>
      <c r="H308">
        <v>413</v>
      </c>
      <c r="I308">
        <v>233</v>
      </c>
      <c r="J308">
        <v>324</v>
      </c>
      <c r="K308">
        <v>280</v>
      </c>
      <c r="L308">
        <v>370</v>
      </c>
    </row>
    <row r="309" spans="1:12" x14ac:dyDescent="0.2">
      <c r="A309" t="s">
        <v>196</v>
      </c>
      <c r="B309">
        <v>376</v>
      </c>
      <c r="C309">
        <v>420</v>
      </c>
      <c r="D309">
        <v>358</v>
      </c>
      <c r="E309">
        <v>549</v>
      </c>
      <c r="F309">
        <v>297</v>
      </c>
      <c r="G309">
        <v>380</v>
      </c>
      <c r="H309">
        <v>413</v>
      </c>
      <c r="I309">
        <v>233</v>
      </c>
      <c r="J309">
        <v>324</v>
      </c>
      <c r="K309">
        <v>280</v>
      </c>
      <c r="L309">
        <v>370</v>
      </c>
    </row>
    <row r="310" spans="1:12" x14ac:dyDescent="0.2">
      <c r="A310" t="s">
        <v>198</v>
      </c>
      <c r="B310">
        <v>376</v>
      </c>
      <c r="C310">
        <v>420</v>
      </c>
      <c r="D310">
        <v>358</v>
      </c>
      <c r="E310">
        <v>549</v>
      </c>
      <c r="F310">
        <v>297</v>
      </c>
      <c r="G310">
        <v>380</v>
      </c>
      <c r="H310">
        <v>413</v>
      </c>
      <c r="I310">
        <v>233</v>
      </c>
      <c r="J310">
        <v>324</v>
      </c>
      <c r="K310">
        <v>280</v>
      </c>
      <c r="L310">
        <v>370</v>
      </c>
    </row>
    <row r="311" spans="1:12" x14ac:dyDescent="0.2">
      <c r="A311" t="s">
        <v>201</v>
      </c>
      <c r="B311">
        <v>376</v>
      </c>
      <c r="C311">
        <v>420</v>
      </c>
      <c r="D311">
        <v>358</v>
      </c>
      <c r="E311">
        <v>549</v>
      </c>
      <c r="F311">
        <v>297</v>
      </c>
      <c r="G311">
        <v>380</v>
      </c>
      <c r="H311">
        <v>413</v>
      </c>
      <c r="I311">
        <v>233</v>
      </c>
      <c r="J311">
        <v>324</v>
      </c>
      <c r="K311">
        <v>280</v>
      </c>
      <c r="L311">
        <v>370</v>
      </c>
    </row>
    <row r="312" spans="1:12" x14ac:dyDescent="0.2">
      <c r="A312" t="s">
        <v>203</v>
      </c>
      <c r="B312">
        <v>376</v>
      </c>
      <c r="C312">
        <v>420</v>
      </c>
      <c r="D312">
        <v>358</v>
      </c>
      <c r="E312">
        <v>549</v>
      </c>
      <c r="F312">
        <v>297</v>
      </c>
      <c r="G312">
        <v>380</v>
      </c>
      <c r="H312">
        <v>413</v>
      </c>
      <c r="I312">
        <v>233</v>
      </c>
      <c r="J312">
        <v>324</v>
      </c>
      <c r="K312">
        <v>280</v>
      </c>
      <c r="L312">
        <v>370</v>
      </c>
    </row>
    <row r="313" spans="1:12" x14ac:dyDescent="0.2">
      <c r="A313" t="s">
        <v>205</v>
      </c>
      <c r="B313">
        <v>376</v>
      </c>
      <c r="C313">
        <v>420</v>
      </c>
      <c r="D313">
        <v>358</v>
      </c>
      <c r="E313">
        <v>549</v>
      </c>
      <c r="F313">
        <v>297</v>
      </c>
      <c r="G313">
        <v>380</v>
      </c>
      <c r="H313">
        <v>413</v>
      </c>
      <c r="I313">
        <v>233</v>
      </c>
      <c r="J313">
        <v>324</v>
      </c>
      <c r="K313">
        <v>280</v>
      </c>
      <c r="L313">
        <v>370</v>
      </c>
    </row>
    <row r="314" spans="1:12" x14ac:dyDescent="0.2">
      <c r="A314" t="s">
        <v>207</v>
      </c>
      <c r="B314">
        <v>376</v>
      </c>
      <c r="C314">
        <v>420</v>
      </c>
      <c r="D314">
        <v>358</v>
      </c>
      <c r="E314">
        <v>549</v>
      </c>
      <c r="F314">
        <v>297</v>
      </c>
      <c r="G314">
        <v>380</v>
      </c>
      <c r="H314">
        <v>413</v>
      </c>
      <c r="I314">
        <v>233</v>
      </c>
      <c r="J314">
        <v>324</v>
      </c>
      <c r="K314">
        <v>280</v>
      </c>
      <c r="L314">
        <v>370</v>
      </c>
    </row>
    <row r="315" spans="1:12" x14ac:dyDescent="0.2">
      <c r="A315" t="s">
        <v>209</v>
      </c>
      <c r="B315">
        <v>376</v>
      </c>
      <c r="C315">
        <v>420</v>
      </c>
      <c r="D315">
        <v>358</v>
      </c>
      <c r="E315">
        <v>549</v>
      </c>
      <c r="F315">
        <v>297</v>
      </c>
      <c r="G315">
        <v>380</v>
      </c>
      <c r="H315">
        <v>413</v>
      </c>
      <c r="I315">
        <v>233</v>
      </c>
      <c r="J315">
        <v>324</v>
      </c>
      <c r="K315">
        <v>280</v>
      </c>
      <c r="L315">
        <v>370</v>
      </c>
    </row>
    <row r="316" spans="1:12" x14ac:dyDescent="0.2">
      <c r="A316" t="s">
        <v>211</v>
      </c>
      <c r="B316">
        <v>376</v>
      </c>
      <c r="C316">
        <v>420</v>
      </c>
      <c r="D316">
        <v>358</v>
      </c>
      <c r="E316">
        <v>549</v>
      </c>
      <c r="F316">
        <v>297</v>
      </c>
      <c r="G316">
        <v>380</v>
      </c>
      <c r="H316">
        <v>413</v>
      </c>
      <c r="I316">
        <v>233</v>
      </c>
      <c r="J316">
        <v>324</v>
      </c>
      <c r="K316">
        <v>280</v>
      </c>
      <c r="L316">
        <v>370</v>
      </c>
    </row>
    <row r="317" spans="1:12" x14ac:dyDescent="0.2">
      <c r="A317" t="s">
        <v>214</v>
      </c>
      <c r="B317">
        <v>376</v>
      </c>
      <c r="C317">
        <v>420</v>
      </c>
      <c r="D317">
        <v>358</v>
      </c>
      <c r="E317">
        <v>549</v>
      </c>
      <c r="F317">
        <v>297</v>
      </c>
      <c r="G317">
        <v>380</v>
      </c>
      <c r="H317">
        <v>413</v>
      </c>
      <c r="I317">
        <v>233</v>
      </c>
      <c r="J317">
        <v>324</v>
      </c>
      <c r="K317">
        <v>280</v>
      </c>
      <c r="L317">
        <v>370</v>
      </c>
    </row>
    <row r="318" spans="1:12" x14ac:dyDescent="0.2">
      <c r="A318" t="s">
        <v>216</v>
      </c>
      <c r="B318">
        <v>376</v>
      </c>
      <c r="C318">
        <v>420</v>
      </c>
      <c r="D318">
        <v>358</v>
      </c>
      <c r="E318">
        <v>549</v>
      </c>
      <c r="F318">
        <v>297</v>
      </c>
      <c r="G318">
        <v>380</v>
      </c>
      <c r="H318">
        <v>413</v>
      </c>
      <c r="I318">
        <v>233</v>
      </c>
      <c r="J318">
        <v>324</v>
      </c>
      <c r="K318">
        <v>280</v>
      </c>
      <c r="L318">
        <v>370</v>
      </c>
    </row>
    <row r="319" spans="1:12" x14ac:dyDescent="0.2">
      <c r="A319" t="s">
        <v>218</v>
      </c>
      <c r="B319">
        <v>376</v>
      </c>
      <c r="C319">
        <v>420</v>
      </c>
      <c r="D319">
        <v>358</v>
      </c>
      <c r="E319">
        <v>549</v>
      </c>
      <c r="F319">
        <v>297</v>
      </c>
      <c r="G319">
        <v>380</v>
      </c>
      <c r="H319">
        <v>413</v>
      </c>
      <c r="I319">
        <v>233</v>
      </c>
      <c r="J319">
        <v>324</v>
      </c>
      <c r="K319">
        <v>280</v>
      </c>
      <c r="L319">
        <v>370</v>
      </c>
    </row>
    <row r="320" spans="1:12" x14ac:dyDescent="0.2">
      <c r="A320" t="s">
        <v>220</v>
      </c>
      <c r="B320">
        <v>376</v>
      </c>
      <c r="C320">
        <v>420</v>
      </c>
      <c r="D320">
        <v>358</v>
      </c>
      <c r="E320">
        <v>549</v>
      </c>
      <c r="F320">
        <v>297</v>
      </c>
      <c r="G320">
        <v>380</v>
      </c>
      <c r="H320">
        <v>413</v>
      </c>
      <c r="I320">
        <v>233</v>
      </c>
      <c r="J320">
        <v>324</v>
      </c>
      <c r="K320">
        <v>280</v>
      </c>
      <c r="L320">
        <v>370</v>
      </c>
    </row>
    <row r="321" spans="1:12" x14ac:dyDescent="0.2">
      <c r="A321" t="s">
        <v>222</v>
      </c>
      <c r="B321">
        <v>376</v>
      </c>
      <c r="C321">
        <v>420</v>
      </c>
      <c r="D321">
        <v>358</v>
      </c>
      <c r="E321">
        <v>549</v>
      </c>
      <c r="F321">
        <v>297</v>
      </c>
      <c r="G321">
        <v>380</v>
      </c>
      <c r="H321">
        <v>413</v>
      </c>
      <c r="I321">
        <v>233</v>
      </c>
      <c r="J321">
        <v>324</v>
      </c>
      <c r="K321">
        <v>280</v>
      </c>
      <c r="L321">
        <v>370</v>
      </c>
    </row>
    <row r="322" spans="1:12" x14ac:dyDescent="0.2">
      <c r="A322" t="s">
        <v>224</v>
      </c>
      <c r="B322">
        <v>376</v>
      </c>
      <c r="C322">
        <v>420</v>
      </c>
      <c r="D322">
        <v>358</v>
      </c>
      <c r="E322">
        <v>549</v>
      </c>
      <c r="F322">
        <v>297</v>
      </c>
      <c r="G322">
        <v>380</v>
      </c>
      <c r="H322">
        <v>413</v>
      </c>
      <c r="I322">
        <v>233</v>
      </c>
      <c r="J322">
        <v>324</v>
      </c>
      <c r="K322">
        <v>280</v>
      </c>
      <c r="L322">
        <v>370</v>
      </c>
    </row>
    <row r="323" spans="1:12" x14ac:dyDescent="0.2">
      <c r="A323" t="s">
        <v>226</v>
      </c>
      <c r="B323">
        <v>376</v>
      </c>
      <c r="C323">
        <v>420</v>
      </c>
      <c r="D323">
        <v>358</v>
      </c>
      <c r="E323">
        <v>549</v>
      </c>
      <c r="F323">
        <v>297</v>
      </c>
      <c r="G323">
        <v>380</v>
      </c>
      <c r="H323">
        <v>413</v>
      </c>
      <c r="I323">
        <v>233</v>
      </c>
      <c r="J323">
        <v>324</v>
      </c>
      <c r="K323">
        <v>280</v>
      </c>
      <c r="L323">
        <v>370</v>
      </c>
    </row>
    <row r="325" spans="1:12" x14ac:dyDescent="0.2">
      <c r="B325">
        <v>376</v>
      </c>
      <c r="C325">
        <v>420</v>
      </c>
      <c r="D325">
        <v>358</v>
      </c>
      <c r="E325">
        <v>549</v>
      </c>
      <c r="F325">
        <v>297</v>
      </c>
      <c r="G325">
        <v>380</v>
      </c>
      <c r="H325">
        <v>413</v>
      </c>
      <c r="I325">
        <v>233</v>
      </c>
      <c r="J325">
        <v>324</v>
      </c>
      <c r="K325">
        <v>280</v>
      </c>
      <c r="L325">
        <v>370</v>
      </c>
    </row>
    <row r="326" spans="1:12" x14ac:dyDescent="0.2">
      <c r="B326">
        <v>376</v>
      </c>
      <c r="C326">
        <v>420</v>
      </c>
      <c r="D326">
        <v>358</v>
      </c>
      <c r="E326">
        <v>549</v>
      </c>
      <c r="F326">
        <v>297</v>
      </c>
      <c r="G326">
        <v>380</v>
      </c>
      <c r="H326">
        <v>413</v>
      </c>
      <c r="I326">
        <v>233</v>
      </c>
      <c r="J326">
        <v>324</v>
      </c>
      <c r="K326">
        <v>280</v>
      </c>
      <c r="L326">
        <v>370</v>
      </c>
    </row>
    <row r="327" spans="1:12" x14ac:dyDescent="0.2">
      <c r="B327">
        <v>2000</v>
      </c>
      <c r="C327">
        <v>2000</v>
      </c>
      <c r="D327">
        <v>2000</v>
      </c>
      <c r="E327">
        <v>2000</v>
      </c>
      <c r="F327">
        <v>2000</v>
      </c>
      <c r="G327">
        <v>2000</v>
      </c>
      <c r="H327">
        <v>2000</v>
      </c>
      <c r="I327">
        <v>2000</v>
      </c>
      <c r="J327">
        <v>2000</v>
      </c>
      <c r="K327">
        <v>2000</v>
      </c>
      <c r="L327">
        <v>2000</v>
      </c>
    </row>
    <row r="328" spans="1:12" x14ac:dyDescent="0.2">
      <c r="B328">
        <v>2000</v>
      </c>
      <c r="C328">
        <v>2000</v>
      </c>
      <c r="D328">
        <v>2000</v>
      </c>
      <c r="E328">
        <v>2000</v>
      </c>
      <c r="F328">
        <v>2000</v>
      </c>
      <c r="G328">
        <v>2000</v>
      </c>
      <c r="H328">
        <v>2000</v>
      </c>
      <c r="I328">
        <v>2000</v>
      </c>
      <c r="J328">
        <v>2000</v>
      </c>
      <c r="K328">
        <v>2000</v>
      </c>
      <c r="L328">
        <v>2000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5:E159"/>
  <sheetViews>
    <sheetView workbookViewId="0"/>
  </sheetViews>
  <sheetFormatPr baseColWidth="10" defaultRowHeight="15" x14ac:dyDescent="0.2"/>
  <sheetData>
    <row r="15" spans="1:5" x14ac:dyDescent="0.2">
      <c r="A15" t="s">
        <v>13</v>
      </c>
      <c r="B15" t="s">
        <v>14</v>
      </c>
      <c r="D15">
        <f>IFERROR(INDEX(_compare_data!$B$2:$L$107,MATCH($A15,_compare_data!$A$2:$A$107,0),MATCH(ctl_solA&amp;" · Seg "&amp;ctl_segA,_compare_data!$B$1:$L$1,0))-INDEX(_compare_data!$B$2:$L$107,MATCH($A15,_compare_data!$A$2:$A$107,0),MATCH(ctl_solB&amp;" · Seg "&amp;ctl_segB,_compare_data!$B$1:$L$1,0)),-1000000000)</f>
        <v>1.2900000000000134E-3</v>
      </c>
      <c r="E15">
        <f t="shared" ref="E15:E26" si="0">SUMPRODUCT(($D$15:$D$26&gt;$D15)*1)+SUMPRODUCT(($D$15:$D$26=$D15)*(ROW($D$15:$D$26)&lt;ROW($D15)))+1</f>
        <v>6</v>
      </c>
    </row>
    <row r="16" spans="1:5" x14ac:dyDescent="0.2">
      <c r="A16" t="s">
        <v>19</v>
      </c>
      <c r="B16" t="s">
        <v>20</v>
      </c>
      <c r="D16">
        <f>IFERROR(INDEX(_compare_data!$B$2:$L$107,MATCH($A16,_compare_data!$A$2:$A$107,0),MATCH(ctl_solA&amp;" · Seg "&amp;ctl_segA,_compare_data!$B$1:$L$1,0))-INDEX(_compare_data!$B$2:$L$107,MATCH($A16,_compare_data!$A$2:$A$107,0),MATCH(ctl_solB&amp;" · Seg "&amp;ctl_segB,_compare_data!$B$1:$L$1,0)),-1000000000)</f>
        <v>9.1299999999999715E-3</v>
      </c>
      <c r="E16">
        <f t="shared" si="0"/>
        <v>3</v>
      </c>
    </row>
    <row r="17" spans="1:5" x14ac:dyDescent="0.2">
      <c r="A17" t="s">
        <v>1</v>
      </c>
      <c r="B17" t="s">
        <v>2</v>
      </c>
      <c r="D17">
        <f>IFERROR(INDEX(_compare_data!$B$2:$L$107,MATCH($A17,_compare_data!$A$2:$A$107,0),MATCH(ctl_solA&amp;" · Seg "&amp;ctl_segA,_compare_data!$B$1:$L$1,0))-INDEX(_compare_data!$B$2:$L$107,MATCH($A17,_compare_data!$A$2:$A$107,0),MATCH(ctl_solB&amp;" · Seg "&amp;ctl_segB,_compare_data!$B$1:$L$1,0)),-1000000000)</f>
        <v>-1.7440000000000011E-2</v>
      </c>
      <c r="E17">
        <f t="shared" si="0"/>
        <v>12</v>
      </c>
    </row>
    <row r="18" spans="1:5" x14ac:dyDescent="0.2">
      <c r="A18" t="s">
        <v>23</v>
      </c>
      <c r="B18" t="s">
        <v>24</v>
      </c>
      <c r="D18">
        <f>IFERROR(INDEX(_compare_data!$B$2:$L$107,MATCH($A18,_compare_data!$A$2:$A$107,0),MATCH(ctl_solA&amp;" · Seg "&amp;ctl_segA,_compare_data!$B$1:$L$1,0))-INDEX(_compare_data!$B$2:$L$107,MATCH($A18,_compare_data!$A$2:$A$107,0),MATCH(ctl_solB&amp;" · Seg "&amp;ctl_segB,_compare_data!$B$1:$L$1,0)),-1000000000)</f>
        <v>7.1700000000000097E-3</v>
      </c>
      <c r="E18">
        <f t="shared" si="0"/>
        <v>4</v>
      </c>
    </row>
    <row r="19" spans="1:5" x14ac:dyDescent="0.2">
      <c r="A19" t="s">
        <v>21</v>
      </c>
      <c r="B19" t="s">
        <v>22</v>
      </c>
      <c r="D19">
        <f>IFERROR(INDEX(_compare_data!$B$2:$L$107,MATCH($A19,_compare_data!$A$2:$A$107,0),MATCH(ctl_solA&amp;" · Seg "&amp;ctl_segA,_compare_data!$B$1:$L$1,0))-INDEX(_compare_data!$B$2:$L$107,MATCH($A19,_compare_data!$A$2:$A$107,0),MATCH(ctl_solB&amp;" · Seg "&amp;ctl_segB,_compare_data!$B$1:$L$1,0)),-1000000000)</f>
        <v>-3.3000000000000806E-3</v>
      </c>
      <c r="E19">
        <f t="shared" si="0"/>
        <v>8</v>
      </c>
    </row>
    <row r="20" spans="1:5" x14ac:dyDescent="0.2">
      <c r="A20" t="s">
        <v>15</v>
      </c>
      <c r="B20" t="s">
        <v>16</v>
      </c>
      <c r="D20">
        <f>IFERROR(INDEX(_compare_data!$B$2:$L$107,MATCH($A20,_compare_data!$A$2:$A$107,0),MATCH(ctl_solA&amp;" · Seg "&amp;ctl_segA,_compare_data!$B$1:$L$1,0))-INDEX(_compare_data!$B$2:$L$107,MATCH($A20,_compare_data!$A$2:$A$107,0),MATCH(ctl_solB&amp;" · Seg "&amp;ctl_segB,_compare_data!$B$1:$L$1,0)),-1000000000)</f>
        <v>1.2539999999999996E-2</v>
      </c>
      <c r="E20">
        <f t="shared" si="0"/>
        <v>2</v>
      </c>
    </row>
    <row r="21" spans="1:5" x14ac:dyDescent="0.2">
      <c r="A21" t="s">
        <v>7</v>
      </c>
      <c r="B21" t="s">
        <v>8</v>
      </c>
      <c r="D21">
        <f>IFERROR(INDEX(_compare_data!$B$2:$L$107,MATCH($A21,_compare_data!$A$2:$A$107,0),MATCH(ctl_solA&amp;" · Seg "&amp;ctl_segA,_compare_data!$B$1:$L$1,0))-INDEX(_compare_data!$B$2:$L$107,MATCH($A21,_compare_data!$A$2:$A$107,0),MATCH(ctl_solB&amp;" · Seg "&amp;ctl_segB,_compare_data!$B$1:$L$1,0)),-1000000000)</f>
        <v>-1.3469999999999982E-2</v>
      </c>
      <c r="E21">
        <f t="shared" si="0"/>
        <v>11</v>
      </c>
    </row>
    <row r="22" spans="1:5" x14ac:dyDescent="0.2">
      <c r="A22" t="s">
        <v>17</v>
      </c>
      <c r="B22" t="s">
        <v>18</v>
      </c>
      <c r="D22">
        <f>IFERROR(INDEX(_compare_data!$B$2:$L$107,MATCH($A22,_compare_data!$A$2:$A$107,0),MATCH(ctl_solA&amp;" · Seg "&amp;ctl_segA,_compare_data!$B$1:$L$1,0))-INDEX(_compare_data!$B$2:$L$107,MATCH($A22,_compare_data!$A$2:$A$107,0),MATCH(ctl_solB&amp;" · Seg "&amp;ctl_segB,_compare_data!$B$1:$L$1,0)),-1000000000)</f>
        <v>-1.0999999999994348E-4</v>
      </c>
      <c r="E22">
        <f t="shared" si="0"/>
        <v>7</v>
      </c>
    </row>
    <row r="23" spans="1:5" x14ac:dyDescent="0.2">
      <c r="A23" t="s">
        <v>9</v>
      </c>
      <c r="B23" t="s">
        <v>10</v>
      </c>
      <c r="D23">
        <f>IFERROR(INDEX(_compare_data!$B$2:$L$107,MATCH($A23,_compare_data!$A$2:$A$107,0),MATCH(ctl_solA&amp;" · Seg "&amp;ctl_segA,_compare_data!$B$1:$L$1,0))-INDEX(_compare_data!$B$2:$L$107,MATCH($A23,_compare_data!$A$2:$A$107,0),MATCH(ctl_solB&amp;" · Seg "&amp;ctl_segB,_compare_data!$B$1:$L$1,0)),-1000000000)</f>
        <v>-5.0400000000000444E-3</v>
      </c>
      <c r="E23">
        <f t="shared" si="0"/>
        <v>9</v>
      </c>
    </row>
    <row r="24" spans="1:5" x14ac:dyDescent="0.2">
      <c r="A24" t="s">
        <v>5</v>
      </c>
      <c r="B24" t="s">
        <v>6</v>
      </c>
      <c r="D24">
        <f>IFERROR(INDEX(_compare_data!$B$2:$L$107,MATCH($A24,_compare_data!$A$2:$A$107,0),MATCH(ctl_solA&amp;" · Seg "&amp;ctl_segA,_compare_data!$B$1:$L$1,0))-INDEX(_compare_data!$B$2:$L$107,MATCH($A24,_compare_data!$A$2:$A$107,0),MATCH(ctl_solB&amp;" · Seg "&amp;ctl_segB,_compare_data!$B$1:$L$1,0)),-1000000000)</f>
        <v>2.7499999999999747E-3</v>
      </c>
      <c r="E24">
        <f t="shared" si="0"/>
        <v>5</v>
      </c>
    </row>
    <row r="25" spans="1:5" x14ac:dyDescent="0.2">
      <c r="A25" t="s">
        <v>11</v>
      </c>
      <c r="B25" t="s">
        <v>12</v>
      </c>
      <c r="D25">
        <f>IFERROR(INDEX(_compare_data!$B$2:$L$107,MATCH($A25,_compare_data!$A$2:$A$107,0),MATCH(ctl_solA&amp;" · Seg "&amp;ctl_segA,_compare_data!$B$1:$L$1,0))-INDEX(_compare_data!$B$2:$L$107,MATCH($A25,_compare_data!$A$2:$A$107,0),MATCH(ctl_solB&amp;" · Seg "&amp;ctl_segB,_compare_data!$B$1:$L$1,0)),-1000000000)</f>
        <v>1.3390000000000013E-2</v>
      </c>
      <c r="E25">
        <f t="shared" si="0"/>
        <v>1</v>
      </c>
    </row>
    <row r="26" spans="1:5" x14ac:dyDescent="0.2">
      <c r="A26" t="s">
        <v>3</v>
      </c>
      <c r="B26" t="s">
        <v>4</v>
      </c>
      <c r="D26">
        <f>IFERROR(INDEX(_compare_data!$B$2:$L$107,MATCH($A26,_compare_data!$A$2:$A$107,0),MATCH(ctl_solA&amp;" · Seg "&amp;ctl_segA,_compare_data!$B$1:$L$1,0))-INDEX(_compare_data!$B$2:$L$107,MATCH($A26,_compare_data!$A$2:$A$107,0),MATCH(ctl_solB&amp;" · Seg "&amp;ctl_segB,_compare_data!$B$1:$L$1,0)),-1000000000)</f>
        <v>-7.9500000000000126E-3</v>
      </c>
      <c r="E26">
        <f t="shared" si="0"/>
        <v>10</v>
      </c>
    </row>
    <row r="30" spans="1:5" x14ac:dyDescent="0.2">
      <c r="A30" t="s">
        <v>33</v>
      </c>
      <c r="B30" t="s">
        <v>34</v>
      </c>
      <c r="D30">
        <f>IFERROR(INDEX(_compare_data!$B$2:$L$107,MATCH($A30,_compare_data!$A$2:$A$107,0),MATCH(ctl_solA&amp;" · Seg "&amp;ctl_segA,_compare_data!$B$1:$L$1,0))-INDEX(_compare_data!$B$2:$L$107,MATCH($A30,_compare_data!$A$2:$A$107,0),MATCH(ctl_solB&amp;" · Seg "&amp;ctl_segB,_compare_data!$B$1:$L$1,0)),-1000000000)</f>
        <v>-9.4699999999999784E-3</v>
      </c>
      <c r="E30">
        <f t="shared" ref="E30:E39" si="1">SUMPRODUCT(($D$30:$D$39&gt;$D30)*1)+SUMPRODUCT(($D$30:$D$39=$D30)*(ROW($D$30:$D$39)&lt;ROW($D30)))+1</f>
        <v>9</v>
      </c>
    </row>
    <row r="31" spans="1:5" x14ac:dyDescent="0.2">
      <c r="A31" t="s">
        <v>45</v>
      </c>
      <c r="B31" t="s">
        <v>46</v>
      </c>
      <c r="D31">
        <f>IFERROR(INDEX(_compare_data!$B$2:$L$107,MATCH($A31,_compare_data!$A$2:$A$107,0),MATCH(ctl_solA&amp;" · Seg "&amp;ctl_segA,_compare_data!$B$1:$L$1,0))-INDEX(_compare_data!$B$2:$L$107,MATCH($A31,_compare_data!$A$2:$A$107,0),MATCH(ctl_solB&amp;" · Seg "&amp;ctl_segB,_compare_data!$B$1:$L$1,0)),-1000000000)</f>
        <v>-4.8799999999999955E-3</v>
      </c>
      <c r="E31">
        <f t="shared" si="1"/>
        <v>8</v>
      </c>
    </row>
    <row r="32" spans="1:5" x14ac:dyDescent="0.2">
      <c r="A32" t="s">
        <v>43</v>
      </c>
      <c r="B32" t="s">
        <v>44</v>
      </c>
      <c r="D32">
        <f>IFERROR(INDEX(_compare_data!$B$2:$L$107,MATCH($A32,_compare_data!$A$2:$A$107,0),MATCH(ctl_solA&amp;" · Seg "&amp;ctl_segA,_compare_data!$B$1:$L$1,0))-INDEX(_compare_data!$B$2:$L$107,MATCH($A32,_compare_data!$A$2:$A$107,0),MATCH(ctl_solB&amp;" · Seg "&amp;ctl_segB,_compare_data!$B$1:$L$1,0)),-1000000000)</f>
        <v>-4.149999999999987E-3</v>
      </c>
      <c r="E32">
        <f t="shared" si="1"/>
        <v>7</v>
      </c>
    </row>
    <row r="33" spans="1:5" x14ac:dyDescent="0.2">
      <c r="A33" t="s">
        <v>29</v>
      </c>
      <c r="B33" t="s">
        <v>30</v>
      </c>
      <c r="D33">
        <f>IFERROR(INDEX(_compare_data!$B$2:$L$107,MATCH($A33,_compare_data!$A$2:$A$107,0),MATCH(ctl_solA&amp;" · Seg "&amp;ctl_segA,_compare_data!$B$1:$L$1,0))-INDEX(_compare_data!$B$2:$L$107,MATCH($A33,_compare_data!$A$2:$A$107,0),MATCH(ctl_solB&amp;" · Seg "&amp;ctl_segB,_compare_data!$B$1:$L$1,0)),-1000000000)</f>
        <v>1.8199999999999328E-3</v>
      </c>
      <c r="E33">
        <f t="shared" si="1"/>
        <v>3</v>
      </c>
    </row>
    <row r="34" spans="1:5" x14ac:dyDescent="0.2">
      <c r="A34" t="s">
        <v>39</v>
      </c>
      <c r="B34" t="s">
        <v>40</v>
      </c>
      <c r="D34">
        <f>IFERROR(INDEX(_compare_data!$B$2:$L$107,MATCH($A34,_compare_data!$A$2:$A$107,0),MATCH(ctl_solA&amp;" · Seg "&amp;ctl_segA,_compare_data!$B$1:$L$1,0))-INDEX(_compare_data!$B$2:$L$107,MATCH($A34,_compare_data!$A$2:$A$107,0),MATCH(ctl_solB&amp;" · Seg "&amp;ctl_segB,_compare_data!$B$1:$L$1,0)),-1000000000)</f>
        <v>-6.3999999999997392E-4</v>
      </c>
      <c r="E34">
        <f t="shared" si="1"/>
        <v>5</v>
      </c>
    </row>
    <row r="35" spans="1:5" x14ac:dyDescent="0.2">
      <c r="A35" t="s">
        <v>27</v>
      </c>
      <c r="B35" t="s">
        <v>28</v>
      </c>
      <c r="D35">
        <f>IFERROR(INDEX(_compare_data!$B$2:$L$107,MATCH($A35,_compare_data!$A$2:$A$107,0),MATCH(ctl_solA&amp;" · Seg "&amp;ctl_segA,_compare_data!$B$1:$L$1,0))-INDEX(_compare_data!$B$2:$L$107,MATCH($A35,_compare_data!$A$2:$A$107,0),MATCH(ctl_solB&amp;" · Seg "&amp;ctl_segB,_compare_data!$B$1:$L$1,0)),-1000000000)</f>
        <v>2.0400000000000418E-3</v>
      </c>
      <c r="E35">
        <f t="shared" si="1"/>
        <v>2</v>
      </c>
    </row>
    <row r="36" spans="1:5" x14ac:dyDescent="0.2">
      <c r="A36" t="s">
        <v>37</v>
      </c>
      <c r="B36" t="s">
        <v>38</v>
      </c>
      <c r="D36">
        <f>IFERROR(INDEX(_compare_data!$B$2:$L$107,MATCH($A36,_compare_data!$A$2:$A$107,0),MATCH(ctl_solA&amp;" · Seg "&amp;ctl_segA,_compare_data!$B$1:$L$1,0))-INDEX(_compare_data!$B$2:$L$107,MATCH($A36,_compare_data!$A$2:$A$107,0),MATCH(ctl_solB&amp;" · Seg "&amp;ctl_segB,_compare_data!$B$1:$L$1,0)),-1000000000)</f>
        <v>1.2399999999999967E-2</v>
      </c>
      <c r="E36">
        <f t="shared" si="1"/>
        <v>1</v>
      </c>
    </row>
    <row r="37" spans="1:5" x14ac:dyDescent="0.2">
      <c r="A37" t="s">
        <v>41</v>
      </c>
      <c r="B37" t="s">
        <v>42</v>
      </c>
      <c r="D37">
        <f>IFERROR(INDEX(_compare_data!$B$2:$L$107,MATCH($A37,_compare_data!$A$2:$A$107,0),MATCH(ctl_solA&amp;" · Seg "&amp;ctl_segA,_compare_data!$B$1:$L$1,0))-INDEX(_compare_data!$B$2:$L$107,MATCH($A37,_compare_data!$A$2:$A$107,0),MATCH(ctl_solB&amp;" · Seg "&amp;ctl_segB,_compare_data!$B$1:$L$1,0)),-1000000000)</f>
        <v>-2.2400000000000198E-3</v>
      </c>
      <c r="E37">
        <f t="shared" si="1"/>
        <v>6</v>
      </c>
    </row>
    <row r="38" spans="1:5" x14ac:dyDescent="0.2">
      <c r="A38" t="s">
        <v>31</v>
      </c>
      <c r="B38" t="s">
        <v>32</v>
      </c>
      <c r="D38">
        <f>IFERROR(INDEX(_compare_data!$B$2:$L$107,MATCH($A38,_compare_data!$A$2:$A$107,0),MATCH(ctl_solA&amp;" · Seg "&amp;ctl_segA,_compare_data!$B$1:$L$1,0))-INDEX(_compare_data!$B$2:$L$107,MATCH($A38,_compare_data!$A$2:$A$107,0),MATCH(ctl_solB&amp;" · Seg "&amp;ctl_segB,_compare_data!$B$1:$L$1,0)),-1000000000)</f>
        <v>4.3999999999999595E-4</v>
      </c>
      <c r="E38">
        <f t="shared" si="1"/>
        <v>4</v>
      </c>
    </row>
    <row r="39" spans="1:5" x14ac:dyDescent="0.2">
      <c r="A39" t="s">
        <v>35</v>
      </c>
      <c r="B39" t="s">
        <v>36</v>
      </c>
      <c r="D39">
        <f>IFERROR(INDEX(_compare_data!$B$2:$L$107,MATCH($A39,_compare_data!$A$2:$A$107,0),MATCH(ctl_solA&amp;" · Seg "&amp;ctl_segA,_compare_data!$B$1:$L$1,0))-INDEX(_compare_data!$B$2:$L$107,MATCH($A39,_compare_data!$A$2:$A$107,0),MATCH(ctl_solB&amp;" · Seg "&amp;ctl_segB,_compare_data!$B$1:$L$1,0)),-1000000000)</f>
        <v>-1.6050000000000009E-2</v>
      </c>
      <c r="E39">
        <f t="shared" si="1"/>
        <v>10</v>
      </c>
    </row>
    <row r="43" spans="1:5" x14ac:dyDescent="0.2">
      <c r="A43" t="s">
        <v>54</v>
      </c>
      <c r="B43" t="s">
        <v>55</v>
      </c>
      <c r="D43">
        <f>IFERROR(INDEX(_compare_data!$B$2:$L$107,MATCH($A43,_compare_data!$A$2:$A$107,0),MATCH(ctl_solA&amp;" · Seg "&amp;ctl_segA,_compare_data!$B$1:$L$1,0))-INDEX(_compare_data!$B$2:$L$107,MATCH($A43,_compare_data!$A$2:$A$107,0),MATCH(ctl_solB&amp;" · Seg "&amp;ctl_segB,_compare_data!$B$1:$L$1,0)),-1000000000)</f>
        <v>8.7000000000003741E-4</v>
      </c>
      <c r="E43">
        <f t="shared" ref="E43:E52" si="2">SUMPRODUCT(($D$43:$D$52&gt;$D43)*1)+SUMPRODUCT(($D$43:$D$52=$D43)*(ROW($D$43:$D$52)&lt;ROW($D43)))+1</f>
        <v>6</v>
      </c>
    </row>
    <row r="44" spans="1:5" x14ac:dyDescent="0.2">
      <c r="A44" t="s">
        <v>64</v>
      </c>
      <c r="B44" t="s">
        <v>65</v>
      </c>
      <c r="D44">
        <f>IFERROR(INDEX(_compare_data!$B$2:$L$107,MATCH($A44,_compare_data!$A$2:$A$107,0),MATCH(ctl_solA&amp;" · Seg "&amp;ctl_segA,_compare_data!$B$1:$L$1,0))-INDEX(_compare_data!$B$2:$L$107,MATCH($A44,_compare_data!$A$2:$A$107,0),MATCH(ctl_solB&amp;" · Seg "&amp;ctl_segB,_compare_data!$B$1:$L$1,0)),-1000000000)</f>
        <v>-5.9400000000000563E-3</v>
      </c>
      <c r="E44">
        <f t="shared" si="2"/>
        <v>8</v>
      </c>
    </row>
    <row r="45" spans="1:5" x14ac:dyDescent="0.2">
      <c r="A45" t="s">
        <v>56</v>
      </c>
      <c r="B45" t="s">
        <v>57</v>
      </c>
      <c r="D45">
        <f>IFERROR(INDEX(_compare_data!$B$2:$L$107,MATCH($A45,_compare_data!$A$2:$A$107,0),MATCH(ctl_solA&amp;" · Seg "&amp;ctl_segA,_compare_data!$B$1:$L$1,0))-INDEX(_compare_data!$B$2:$L$107,MATCH($A45,_compare_data!$A$2:$A$107,0),MATCH(ctl_solB&amp;" · Seg "&amp;ctl_segB,_compare_data!$B$1:$L$1,0)),-1000000000)</f>
        <v>2.0349999999999979E-2</v>
      </c>
      <c r="E45">
        <f t="shared" si="2"/>
        <v>1</v>
      </c>
    </row>
    <row r="46" spans="1:5" x14ac:dyDescent="0.2">
      <c r="A46" t="s">
        <v>48</v>
      </c>
      <c r="B46" t="s">
        <v>49</v>
      </c>
      <c r="D46">
        <f>IFERROR(INDEX(_compare_data!$B$2:$L$107,MATCH($A46,_compare_data!$A$2:$A$107,0),MATCH(ctl_solA&amp;" · Seg "&amp;ctl_segA,_compare_data!$B$1:$L$1,0))-INDEX(_compare_data!$B$2:$L$107,MATCH($A46,_compare_data!$A$2:$A$107,0),MATCH(ctl_solB&amp;" · Seg "&amp;ctl_segB,_compare_data!$B$1:$L$1,0)),-1000000000)</f>
        <v>6.6899999999999737E-3</v>
      </c>
      <c r="E46">
        <f t="shared" si="2"/>
        <v>2</v>
      </c>
    </row>
    <row r="47" spans="1:5" x14ac:dyDescent="0.2">
      <c r="A47" t="s">
        <v>66</v>
      </c>
      <c r="B47" t="s">
        <v>67</v>
      </c>
      <c r="D47">
        <f>IFERROR(INDEX(_compare_data!$B$2:$L$107,MATCH($A47,_compare_data!$A$2:$A$107,0),MATCH(ctl_solA&amp;" · Seg "&amp;ctl_segA,_compare_data!$B$1:$L$1,0))-INDEX(_compare_data!$B$2:$L$107,MATCH($A47,_compare_data!$A$2:$A$107,0),MATCH(ctl_solB&amp;" · Seg "&amp;ctl_segB,_compare_data!$B$1:$L$1,0)),-1000000000)</f>
        <v>1.8500000000000183E-3</v>
      </c>
      <c r="E47">
        <f t="shared" si="2"/>
        <v>5</v>
      </c>
    </row>
    <row r="48" spans="1:5" x14ac:dyDescent="0.2">
      <c r="A48" t="s">
        <v>52</v>
      </c>
      <c r="B48" t="s">
        <v>53</v>
      </c>
      <c r="D48">
        <f>IFERROR(INDEX(_compare_data!$B$2:$L$107,MATCH($A48,_compare_data!$A$2:$A$107,0),MATCH(ctl_solA&amp;" · Seg "&amp;ctl_segA,_compare_data!$B$1:$L$1,0))-INDEX(_compare_data!$B$2:$L$107,MATCH($A48,_compare_data!$A$2:$A$107,0),MATCH(ctl_solB&amp;" · Seg "&amp;ctl_segB,_compare_data!$B$1:$L$1,0)),-1000000000)</f>
        <v>5.4600000000000204E-3</v>
      </c>
      <c r="E48">
        <f t="shared" si="2"/>
        <v>3</v>
      </c>
    </row>
    <row r="49" spans="1:5" x14ac:dyDescent="0.2">
      <c r="A49" t="s">
        <v>58</v>
      </c>
      <c r="B49" t="s">
        <v>59</v>
      </c>
      <c r="D49">
        <f>IFERROR(INDEX(_compare_data!$B$2:$L$107,MATCH($A49,_compare_data!$A$2:$A$107,0),MATCH(ctl_solA&amp;" · Seg "&amp;ctl_segA,_compare_data!$B$1:$L$1,0))-INDEX(_compare_data!$B$2:$L$107,MATCH($A49,_compare_data!$A$2:$A$107,0),MATCH(ctl_solB&amp;" · Seg "&amp;ctl_segB,_compare_data!$B$1:$L$1,0)),-1000000000)</f>
        <v>2.5700000000000167E-3</v>
      </c>
      <c r="E49">
        <f t="shared" si="2"/>
        <v>4</v>
      </c>
    </row>
    <row r="50" spans="1:5" x14ac:dyDescent="0.2">
      <c r="A50" t="s">
        <v>50</v>
      </c>
      <c r="B50" t="s">
        <v>51</v>
      </c>
      <c r="D50">
        <f>IFERROR(INDEX(_compare_data!$B$2:$L$107,MATCH($A50,_compare_data!$A$2:$A$107,0),MATCH(ctl_solA&amp;" · Seg "&amp;ctl_segA,_compare_data!$B$1:$L$1,0))-INDEX(_compare_data!$B$2:$L$107,MATCH($A50,_compare_data!$A$2:$A$107,0),MATCH(ctl_solB&amp;" · Seg "&amp;ctl_segB,_compare_data!$B$1:$L$1,0)),-1000000000)</f>
        <v>-7.2499999999999787E-3</v>
      </c>
      <c r="E50">
        <f t="shared" si="2"/>
        <v>9</v>
      </c>
    </row>
    <row r="51" spans="1:5" x14ac:dyDescent="0.2">
      <c r="A51" t="s">
        <v>60</v>
      </c>
      <c r="B51" t="s">
        <v>61</v>
      </c>
      <c r="D51">
        <f>IFERROR(INDEX(_compare_data!$B$2:$L$107,MATCH($A51,_compare_data!$A$2:$A$107,0),MATCH(ctl_solA&amp;" · Seg "&amp;ctl_segA,_compare_data!$B$1:$L$1,0))-INDEX(_compare_data!$B$2:$L$107,MATCH($A51,_compare_data!$A$2:$A$107,0),MATCH(ctl_solB&amp;" · Seg "&amp;ctl_segB,_compare_data!$B$1:$L$1,0)),-1000000000)</f>
        <v>-4.7599999999999865E-3</v>
      </c>
      <c r="E51">
        <f t="shared" si="2"/>
        <v>7</v>
      </c>
    </row>
    <row r="52" spans="1:5" x14ac:dyDescent="0.2">
      <c r="A52" t="s">
        <v>62</v>
      </c>
      <c r="B52" t="s">
        <v>63</v>
      </c>
      <c r="D52">
        <f>IFERROR(INDEX(_compare_data!$B$2:$L$107,MATCH($A52,_compare_data!$A$2:$A$107,0),MATCH(ctl_solA&amp;" · Seg "&amp;ctl_segA,_compare_data!$B$1:$L$1,0))-INDEX(_compare_data!$B$2:$L$107,MATCH($A52,_compare_data!$A$2:$A$107,0),MATCH(ctl_solB&amp;" · Seg "&amp;ctl_segB,_compare_data!$B$1:$L$1,0)),-1000000000)</f>
        <v>-3.6670000000000036E-2</v>
      </c>
      <c r="E52">
        <f t="shared" si="2"/>
        <v>10</v>
      </c>
    </row>
    <row r="56" spans="1:5" x14ac:dyDescent="0.2">
      <c r="A56" t="s">
        <v>81</v>
      </c>
      <c r="B56" t="s">
        <v>82</v>
      </c>
      <c r="D56">
        <f>IFERROR(INDEX(_compare_data!$B$2:$L$107,MATCH($A56,_compare_data!$A$2:$A$107,0),MATCH(ctl_solA&amp;" · Seg "&amp;ctl_segA,_compare_data!$B$1:$L$1,0))-INDEX(_compare_data!$B$2:$L$107,MATCH($A56,_compare_data!$A$2:$A$107,0),MATCH(ctl_solB&amp;" · Seg "&amp;ctl_segB,_compare_data!$B$1:$L$1,0)),-1000000000)</f>
        <v>3.3900000000000041E-3</v>
      </c>
      <c r="E56">
        <f t="shared" ref="E56:E63" si="3">SUMPRODUCT(($D$56:$D$63&gt;$D56)*1)+SUMPRODUCT(($D$56:$D$63=$D56)*(ROW($D$56:$D$63)&lt;ROW($D56)))+1</f>
        <v>5</v>
      </c>
    </row>
    <row r="57" spans="1:5" x14ac:dyDescent="0.2">
      <c r="A57" t="s">
        <v>83</v>
      </c>
      <c r="B57" t="s">
        <v>84</v>
      </c>
      <c r="D57">
        <f>IFERROR(INDEX(_compare_data!$B$2:$L$107,MATCH($A57,_compare_data!$A$2:$A$107,0),MATCH(ctl_solA&amp;" · Seg "&amp;ctl_segA,_compare_data!$B$1:$L$1,0))-INDEX(_compare_data!$B$2:$L$107,MATCH($A57,_compare_data!$A$2:$A$107,0),MATCH(ctl_solB&amp;" · Seg "&amp;ctl_segB,_compare_data!$B$1:$L$1,0)),-1000000000)</f>
        <v>6.3199999999999923E-3</v>
      </c>
      <c r="E57">
        <f t="shared" si="3"/>
        <v>4</v>
      </c>
    </row>
    <row r="58" spans="1:5" x14ac:dyDescent="0.2">
      <c r="A58" t="s">
        <v>77</v>
      </c>
      <c r="B58" t="s">
        <v>78</v>
      </c>
      <c r="D58">
        <f>IFERROR(INDEX(_compare_data!$B$2:$L$107,MATCH($A58,_compare_data!$A$2:$A$107,0),MATCH(ctl_solA&amp;" · Seg "&amp;ctl_segA,_compare_data!$B$1:$L$1,0))-INDEX(_compare_data!$B$2:$L$107,MATCH($A58,_compare_data!$A$2:$A$107,0),MATCH(ctl_solB&amp;" · Seg "&amp;ctl_segB,_compare_data!$B$1:$L$1,0)),-1000000000)</f>
        <v>2.2199999999999998E-2</v>
      </c>
      <c r="E58">
        <f t="shared" si="3"/>
        <v>1</v>
      </c>
    </row>
    <row r="59" spans="1:5" x14ac:dyDescent="0.2">
      <c r="A59" t="s">
        <v>73</v>
      </c>
      <c r="B59" t="s">
        <v>74</v>
      </c>
      <c r="D59">
        <f>IFERROR(INDEX(_compare_data!$B$2:$L$107,MATCH($A59,_compare_data!$A$2:$A$107,0),MATCH(ctl_solA&amp;" · Seg "&amp;ctl_segA,_compare_data!$B$1:$L$1,0))-INDEX(_compare_data!$B$2:$L$107,MATCH($A59,_compare_data!$A$2:$A$107,0),MATCH(ctl_solB&amp;" · Seg "&amp;ctl_segB,_compare_data!$B$1:$L$1,0)),-1000000000)</f>
        <v>1.472999999999991E-2</v>
      </c>
      <c r="E59">
        <f t="shared" si="3"/>
        <v>3</v>
      </c>
    </row>
    <row r="60" spans="1:5" x14ac:dyDescent="0.2">
      <c r="A60" t="s">
        <v>75</v>
      </c>
      <c r="B60" t="s">
        <v>76</v>
      </c>
      <c r="D60">
        <f>IFERROR(INDEX(_compare_data!$B$2:$L$107,MATCH($A60,_compare_data!$A$2:$A$107,0),MATCH(ctl_solA&amp;" · Seg "&amp;ctl_segA,_compare_data!$B$1:$L$1,0))-INDEX(_compare_data!$B$2:$L$107,MATCH($A60,_compare_data!$A$2:$A$107,0),MATCH(ctl_solB&amp;" · Seg "&amp;ctl_segB,_compare_data!$B$1:$L$1,0)),-1000000000)</f>
        <v>1.4979999999999993E-2</v>
      </c>
      <c r="E60">
        <f t="shared" si="3"/>
        <v>2</v>
      </c>
    </row>
    <row r="61" spans="1:5" x14ac:dyDescent="0.2">
      <c r="A61" t="s">
        <v>71</v>
      </c>
      <c r="B61" t="s">
        <v>72</v>
      </c>
      <c r="D61">
        <f>IFERROR(INDEX(_compare_data!$B$2:$L$107,MATCH($A61,_compare_data!$A$2:$A$107,0),MATCH(ctl_solA&amp;" · Seg "&amp;ctl_segA,_compare_data!$B$1:$L$1,0))-INDEX(_compare_data!$B$2:$L$107,MATCH($A61,_compare_data!$A$2:$A$107,0),MATCH(ctl_solB&amp;" · Seg "&amp;ctl_segB,_compare_data!$B$1:$L$1,0)),-1000000000)</f>
        <v>-7.6700000000000657E-3</v>
      </c>
      <c r="E61">
        <f t="shared" si="3"/>
        <v>8</v>
      </c>
    </row>
    <row r="62" spans="1:5" x14ac:dyDescent="0.2">
      <c r="A62" t="s">
        <v>69</v>
      </c>
      <c r="B62" t="s">
        <v>70</v>
      </c>
      <c r="D62">
        <f>IFERROR(INDEX(_compare_data!$B$2:$L$107,MATCH($A62,_compare_data!$A$2:$A$107,0),MATCH(ctl_solA&amp;" · Seg "&amp;ctl_segA,_compare_data!$B$1:$L$1,0))-INDEX(_compare_data!$B$2:$L$107,MATCH($A62,_compare_data!$A$2:$A$107,0),MATCH(ctl_solB&amp;" · Seg "&amp;ctl_segB,_compare_data!$B$1:$L$1,0)),-1000000000)</f>
        <v>2.5499999999999967E-3</v>
      </c>
      <c r="E62">
        <f t="shared" si="3"/>
        <v>6</v>
      </c>
    </row>
    <row r="63" spans="1:5" x14ac:dyDescent="0.2">
      <c r="A63" t="s">
        <v>79</v>
      </c>
      <c r="B63" t="s">
        <v>80</v>
      </c>
      <c r="D63">
        <f>IFERROR(INDEX(_compare_data!$B$2:$L$107,MATCH($A63,_compare_data!$A$2:$A$107,0),MATCH(ctl_solA&amp;" · Seg "&amp;ctl_segA,_compare_data!$B$1:$L$1,0))-INDEX(_compare_data!$B$2:$L$107,MATCH($A63,_compare_data!$A$2:$A$107,0),MATCH(ctl_solB&amp;" · Seg "&amp;ctl_segB,_compare_data!$B$1:$L$1,0)),-1000000000)</f>
        <v>-2.4899999999999922E-3</v>
      </c>
      <c r="E63">
        <f t="shared" si="3"/>
        <v>7</v>
      </c>
    </row>
    <row r="67" spans="1:5" x14ac:dyDescent="0.2">
      <c r="A67" t="s">
        <v>86</v>
      </c>
      <c r="B67" t="s">
        <v>87</v>
      </c>
      <c r="D67">
        <f>IFERROR(INDEX(_compare_data!$B$2:$L$107,MATCH($A67,_compare_data!$A$2:$A$107,0),MATCH(ctl_solA&amp;" · Seg "&amp;ctl_segA,_compare_data!$B$1:$L$1,0))-INDEX(_compare_data!$B$2:$L$107,MATCH($A67,_compare_data!$A$2:$A$107,0),MATCH(ctl_solB&amp;" · Seg "&amp;ctl_segB,_compare_data!$B$1:$L$1,0)),-1000000000)</f>
        <v>-4.1999999999997595E-4</v>
      </c>
      <c r="E67">
        <f t="shared" ref="E67:E73" si="4">SUMPRODUCT(($D$67:$D$73&gt;$D67)*1)+SUMPRODUCT(($D$67:$D$73=$D67)*(ROW($D$67:$D$73)&lt;ROW($D67)))+1</f>
        <v>4</v>
      </c>
    </row>
    <row r="68" spans="1:5" x14ac:dyDescent="0.2">
      <c r="A68" t="s">
        <v>92</v>
      </c>
      <c r="B68" t="s">
        <v>93</v>
      </c>
      <c r="D68">
        <f>IFERROR(INDEX(_compare_data!$B$2:$L$107,MATCH($A68,_compare_data!$A$2:$A$107,0),MATCH(ctl_solA&amp;" · Seg "&amp;ctl_segA,_compare_data!$B$1:$L$1,0))-INDEX(_compare_data!$B$2:$L$107,MATCH($A68,_compare_data!$A$2:$A$107,0),MATCH(ctl_solB&amp;" · Seg "&amp;ctl_segB,_compare_data!$B$1:$L$1,0)),-1000000000)</f>
        <v>-8.4000000000000741E-4</v>
      </c>
      <c r="E68">
        <f t="shared" si="4"/>
        <v>5</v>
      </c>
    </row>
    <row r="69" spans="1:5" x14ac:dyDescent="0.2">
      <c r="A69" t="s">
        <v>96</v>
      </c>
      <c r="B69" t="s">
        <v>97</v>
      </c>
      <c r="D69">
        <f>IFERROR(INDEX(_compare_data!$B$2:$L$107,MATCH($A69,_compare_data!$A$2:$A$107,0),MATCH(ctl_solA&amp;" · Seg "&amp;ctl_segA,_compare_data!$B$1:$L$1,0))-INDEX(_compare_data!$B$2:$L$107,MATCH($A69,_compare_data!$A$2:$A$107,0),MATCH(ctl_solB&amp;" · Seg "&amp;ctl_segB,_compare_data!$B$1:$L$1,0)),-1000000000)</f>
        <v>-1.8699999999999967E-3</v>
      </c>
      <c r="E69">
        <f t="shared" si="4"/>
        <v>6</v>
      </c>
    </row>
    <row r="70" spans="1:5" x14ac:dyDescent="0.2">
      <c r="A70" t="s">
        <v>98</v>
      </c>
      <c r="B70" t="s">
        <v>99</v>
      </c>
      <c r="D70">
        <f>IFERROR(INDEX(_compare_data!$B$2:$L$107,MATCH($A70,_compare_data!$A$2:$A$107,0),MATCH(ctl_solA&amp;" · Seg "&amp;ctl_segA,_compare_data!$B$1:$L$1,0))-INDEX(_compare_data!$B$2:$L$107,MATCH($A70,_compare_data!$A$2:$A$107,0),MATCH(ctl_solB&amp;" · Seg "&amp;ctl_segB,_compare_data!$B$1:$L$1,0)),-1000000000)</f>
        <v>-2.0699999999999955E-3</v>
      </c>
      <c r="E70">
        <f t="shared" si="4"/>
        <v>7</v>
      </c>
    </row>
    <row r="71" spans="1:5" x14ac:dyDescent="0.2">
      <c r="A71" t="s">
        <v>94</v>
      </c>
      <c r="B71" t="s">
        <v>95</v>
      </c>
      <c r="D71">
        <f>IFERROR(INDEX(_compare_data!$B$2:$L$107,MATCH($A71,_compare_data!$A$2:$A$107,0),MATCH(ctl_solA&amp;" · Seg "&amp;ctl_segA,_compare_data!$B$1:$L$1,0))-INDEX(_compare_data!$B$2:$L$107,MATCH($A71,_compare_data!$A$2:$A$107,0),MATCH(ctl_solB&amp;" · Seg "&amp;ctl_segB,_compare_data!$B$1:$L$1,0)),-1000000000)</f>
        <v>3.7200000000000011E-3</v>
      </c>
      <c r="E71">
        <f t="shared" si="4"/>
        <v>1</v>
      </c>
    </row>
    <row r="72" spans="1:5" x14ac:dyDescent="0.2">
      <c r="A72" t="s">
        <v>90</v>
      </c>
      <c r="B72" t="s">
        <v>91</v>
      </c>
      <c r="D72">
        <f>IFERROR(INDEX(_compare_data!$B$2:$L$107,MATCH($A72,_compare_data!$A$2:$A$107,0),MATCH(ctl_solA&amp;" · Seg "&amp;ctl_segA,_compare_data!$B$1:$L$1,0))-INDEX(_compare_data!$B$2:$L$107,MATCH($A72,_compare_data!$A$2:$A$107,0),MATCH(ctl_solB&amp;" · Seg "&amp;ctl_segB,_compare_data!$B$1:$L$1,0)),-1000000000)</f>
        <v>4.699999999999982E-4</v>
      </c>
      <c r="E72">
        <f t="shared" si="4"/>
        <v>3</v>
      </c>
    </row>
    <row r="73" spans="1:5" x14ac:dyDescent="0.2">
      <c r="A73" t="s">
        <v>88</v>
      </c>
      <c r="B73" t="s">
        <v>89</v>
      </c>
      <c r="D73">
        <f>IFERROR(INDEX(_compare_data!$B$2:$L$107,MATCH($A73,_compare_data!$A$2:$A$107,0),MATCH(ctl_solA&amp;" · Seg "&amp;ctl_segA,_compare_data!$B$1:$L$1,0))-INDEX(_compare_data!$B$2:$L$107,MATCH($A73,_compare_data!$A$2:$A$107,0),MATCH(ctl_solB&amp;" · Seg "&amp;ctl_segB,_compare_data!$B$1:$L$1,0)),-1000000000)</f>
        <v>1.0000000000000009E-3</v>
      </c>
      <c r="E73">
        <f t="shared" si="4"/>
        <v>2</v>
      </c>
    </row>
    <row r="77" spans="1:5" x14ac:dyDescent="0.2">
      <c r="A77" t="s">
        <v>108</v>
      </c>
      <c r="B77" t="s">
        <v>109</v>
      </c>
      <c r="D77">
        <f>IFERROR(INDEX(_compare_data!$B$2:$L$107,MATCH($A77,_compare_data!$A$2:$A$107,0),MATCH(ctl_solA&amp;" · Seg "&amp;ctl_segA,_compare_data!$B$1:$L$1,0))-INDEX(_compare_data!$B$2:$L$107,MATCH($A77,_compare_data!$A$2:$A$107,0),MATCH(ctl_solB&amp;" · Seg "&amp;ctl_segB,_compare_data!$B$1:$L$1,0)),-1000000000)</f>
        <v>1.6770000000000007E-2</v>
      </c>
      <c r="E77">
        <f>SUMPRODUCT(($D$77:$D$80&gt;$D77)*1)+SUMPRODUCT(($D$77:$D$80=$D77)*(ROW($D$77:$D$80)&lt;ROW($D77)))+1</f>
        <v>1</v>
      </c>
    </row>
    <row r="78" spans="1:5" x14ac:dyDescent="0.2">
      <c r="A78" t="s">
        <v>106</v>
      </c>
      <c r="B78" t="s">
        <v>107</v>
      </c>
      <c r="D78">
        <f>IFERROR(INDEX(_compare_data!$B$2:$L$107,MATCH($A78,_compare_data!$A$2:$A$107,0),MATCH(ctl_solA&amp;" · Seg "&amp;ctl_segA,_compare_data!$B$1:$L$1,0))-INDEX(_compare_data!$B$2:$L$107,MATCH($A78,_compare_data!$A$2:$A$107,0),MATCH(ctl_solB&amp;" · Seg "&amp;ctl_segB,_compare_data!$B$1:$L$1,0)),-1000000000)</f>
        <v>1.9600000000000173E-3</v>
      </c>
      <c r="E78">
        <f>SUMPRODUCT(($D$77:$D$80&gt;$D78)*1)+SUMPRODUCT(($D$77:$D$80=$D78)*(ROW($D$77:$D$80)&lt;ROW($D78)))+1</f>
        <v>2</v>
      </c>
    </row>
    <row r="79" spans="1:5" x14ac:dyDescent="0.2">
      <c r="A79" t="s">
        <v>104</v>
      </c>
      <c r="B79" t="s">
        <v>105</v>
      </c>
      <c r="D79">
        <f>IFERROR(INDEX(_compare_data!$B$2:$L$107,MATCH($A79,_compare_data!$A$2:$A$107,0),MATCH(ctl_solA&amp;" · Seg "&amp;ctl_segA,_compare_data!$B$1:$L$1,0))-INDEX(_compare_data!$B$2:$L$107,MATCH($A79,_compare_data!$A$2:$A$107,0),MATCH(ctl_solB&amp;" · Seg "&amp;ctl_segB,_compare_data!$B$1:$L$1,0)),-1000000000)</f>
        <v>-9.8000000000000864E-4</v>
      </c>
      <c r="E79">
        <f>SUMPRODUCT(($D$77:$D$80&gt;$D79)*1)+SUMPRODUCT(($D$77:$D$80=$D79)*(ROW($D$77:$D$80)&lt;ROW($D79)))+1</f>
        <v>3</v>
      </c>
    </row>
    <row r="80" spans="1:5" x14ac:dyDescent="0.2">
      <c r="A80" t="s">
        <v>102</v>
      </c>
      <c r="B80" t="s">
        <v>103</v>
      </c>
      <c r="D80">
        <f>IFERROR(INDEX(_compare_data!$B$2:$L$107,MATCH($A80,_compare_data!$A$2:$A$107,0),MATCH(ctl_solA&amp;" · Seg "&amp;ctl_segA,_compare_data!$B$1:$L$1,0))-INDEX(_compare_data!$B$2:$L$107,MATCH($A80,_compare_data!$A$2:$A$107,0),MATCH(ctl_solB&amp;" · Seg "&amp;ctl_segB,_compare_data!$B$1:$L$1,0)),-1000000000)</f>
        <v>-1.7750000000000002E-2</v>
      </c>
      <c r="E80">
        <f>SUMPRODUCT(($D$77:$D$80&gt;$D80)*1)+SUMPRODUCT(($D$77:$D$80=$D80)*(ROW($D$77:$D$80)&lt;ROW($D80)))+1</f>
        <v>4</v>
      </c>
    </row>
    <row r="84" spans="1:5" x14ac:dyDescent="0.2">
      <c r="A84" t="s">
        <v>123</v>
      </c>
      <c r="B84" t="s">
        <v>124</v>
      </c>
      <c r="D84">
        <f>IFERROR(INDEX(_compare_data!$B$2:$L$107,MATCH($A84,_compare_data!$A$2:$A$107,0),MATCH(ctl_solA&amp;" · Seg "&amp;ctl_segA,_compare_data!$B$1:$L$1,0))-INDEX(_compare_data!$B$2:$L$107,MATCH($A84,_compare_data!$A$2:$A$107,0),MATCH(ctl_solB&amp;" · Seg "&amp;ctl_segB,_compare_data!$B$1:$L$1,0)),-1000000000)</f>
        <v>3.6199999999999566E-3</v>
      </c>
      <c r="E84">
        <f t="shared" ref="E84:E91" si="5">SUMPRODUCT(($D$84:$D$91&gt;$D84)*1)+SUMPRODUCT(($D$84:$D$91=$D84)*(ROW($D$84:$D$91)&lt;ROW($D84)))+1</f>
        <v>6</v>
      </c>
    </row>
    <row r="85" spans="1:5" x14ac:dyDescent="0.2">
      <c r="A85" t="s">
        <v>119</v>
      </c>
      <c r="B85" t="s">
        <v>120</v>
      </c>
      <c r="D85">
        <f>IFERROR(INDEX(_compare_data!$B$2:$L$107,MATCH($A85,_compare_data!$A$2:$A$107,0),MATCH(ctl_solA&amp;" · Seg "&amp;ctl_segA,_compare_data!$B$1:$L$1,0))-INDEX(_compare_data!$B$2:$L$107,MATCH($A85,_compare_data!$A$2:$A$107,0),MATCH(ctl_solB&amp;" · Seg "&amp;ctl_segB,_compare_data!$B$1:$L$1,0)),-1000000000)</f>
        <v>1.144999999999996E-2</v>
      </c>
      <c r="E85">
        <f t="shared" si="5"/>
        <v>3</v>
      </c>
    </row>
    <row r="86" spans="1:5" x14ac:dyDescent="0.2">
      <c r="A86" t="s">
        <v>125</v>
      </c>
      <c r="B86" t="s">
        <v>126</v>
      </c>
      <c r="D86">
        <f>IFERROR(INDEX(_compare_data!$B$2:$L$107,MATCH($A86,_compare_data!$A$2:$A$107,0),MATCH(ctl_solA&amp;" · Seg "&amp;ctl_segA,_compare_data!$B$1:$L$1,0))-INDEX(_compare_data!$B$2:$L$107,MATCH($A86,_compare_data!$A$2:$A$107,0),MATCH(ctl_solB&amp;" · Seg "&amp;ctl_segB,_compare_data!$B$1:$L$1,0)),-1000000000)</f>
        <v>2.2399999999999975E-2</v>
      </c>
      <c r="E86">
        <f t="shared" si="5"/>
        <v>1</v>
      </c>
    </row>
    <row r="87" spans="1:5" x14ac:dyDescent="0.2">
      <c r="A87" t="s">
        <v>113</v>
      </c>
      <c r="B87" t="s">
        <v>114</v>
      </c>
      <c r="D87">
        <f>IFERROR(INDEX(_compare_data!$B$2:$L$107,MATCH($A87,_compare_data!$A$2:$A$107,0),MATCH(ctl_solA&amp;" · Seg "&amp;ctl_segA,_compare_data!$B$1:$L$1,0))-INDEX(_compare_data!$B$2:$L$107,MATCH($A87,_compare_data!$A$2:$A$107,0),MATCH(ctl_solB&amp;" · Seg "&amp;ctl_segB,_compare_data!$B$1:$L$1,0)),-1000000000)</f>
        <v>1.652000000000009E-2</v>
      </c>
      <c r="E87">
        <f t="shared" si="5"/>
        <v>2</v>
      </c>
    </row>
    <row r="88" spans="1:5" x14ac:dyDescent="0.2">
      <c r="A88" t="s">
        <v>121</v>
      </c>
      <c r="B88" t="s">
        <v>122</v>
      </c>
      <c r="D88">
        <f>IFERROR(INDEX(_compare_data!$B$2:$L$107,MATCH($A88,_compare_data!$A$2:$A$107,0),MATCH(ctl_solA&amp;" · Seg "&amp;ctl_segA,_compare_data!$B$1:$L$1,0))-INDEX(_compare_data!$B$2:$L$107,MATCH($A88,_compare_data!$A$2:$A$107,0),MATCH(ctl_solB&amp;" · Seg "&amp;ctl_segB,_compare_data!$B$1:$L$1,0)),-1000000000)</f>
        <v>1.9299999999999873E-3</v>
      </c>
      <c r="E88">
        <f t="shared" si="5"/>
        <v>7</v>
      </c>
    </row>
    <row r="89" spans="1:5" x14ac:dyDescent="0.2">
      <c r="A89" t="s">
        <v>115</v>
      </c>
      <c r="B89" t="s">
        <v>116</v>
      </c>
      <c r="D89">
        <f>IFERROR(INDEX(_compare_data!$B$2:$L$107,MATCH($A89,_compare_data!$A$2:$A$107,0),MATCH(ctl_solA&amp;" · Seg "&amp;ctl_segA,_compare_data!$B$1:$L$1,0))-INDEX(_compare_data!$B$2:$L$107,MATCH($A89,_compare_data!$A$2:$A$107,0),MATCH(ctl_solB&amp;" · Seg "&amp;ctl_segB,_compare_data!$B$1:$L$1,0)),-1000000000)</f>
        <v>1.1400000000000021E-2</v>
      </c>
      <c r="E89">
        <f t="shared" si="5"/>
        <v>4</v>
      </c>
    </row>
    <row r="90" spans="1:5" x14ac:dyDescent="0.2">
      <c r="A90" t="s">
        <v>117</v>
      </c>
      <c r="B90" t="s">
        <v>118</v>
      </c>
      <c r="D90">
        <f>IFERROR(INDEX(_compare_data!$B$2:$L$107,MATCH($A90,_compare_data!$A$2:$A$107,0),MATCH(ctl_solA&amp;" · Seg "&amp;ctl_segA,_compare_data!$B$1:$L$1,0))-INDEX(_compare_data!$B$2:$L$107,MATCH($A90,_compare_data!$A$2:$A$107,0),MATCH(ctl_solB&amp;" · Seg "&amp;ctl_segB,_compare_data!$B$1:$L$1,0)),-1000000000)</f>
        <v>6.4400000000000013E-3</v>
      </c>
      <c r="E90">
        <f t="shared" si="5"/>
        <v>5</v>
      </c>
    </row>
    <row r="91" spans="1:5" x14ac:dyDescent="0.2">
      <c r="A91" t="s">
        <v>111</v>
      </c>
      <c r="B91" t="s">
        <v>112</v>
      </c>
      <c r="D91">
        <f>IFERROR(INDEX(_compare_data!$B$2:$L$107,MATCH($A91,_compare_data!$A$2:$A$107,0),MATCH(ctl_solA&amp;" · Seg "&amp;ctl_segA,_compare_data!$B$1:$L$1,0))-INDEX(_compare_data!$B$2:$L$107,MATCH($A91,_compare_data!$A$2:$A$107,0),MATCH(ctl_solB&amp;" · Seg "&amp;ctl_segB,_compare_data!$B$1:$L$1,0)),-1000000000)</f>
        <v>-3.6199999999999566E-3</v>
      </c>
      <c r="E91">
        <f t="shared" si="5"/>
        <v>8</v>
      </c>
    </row>
    <row r="95" spans="1:5" x14ac:dyDescent="0.2">
      <c r="A95" t="s">
        <v>130</v>
      </c>
      <c r="B95" t="s">
        <v>131</v>
      </c>
      <c r="D95">
        <f>IFERROR(INDEX(_compare_data!$B$2:$L$107,MATCH($A95,_compare_data!$A$2:$A$107,0),MATCH(ctl_solA&amp;" · Seg "&amp;ctl_segA,_compare_data!$B$1:$L$1,0))-INDEX(_compare_data!$B$2:$L$107,MATCH($A95,_compare_data!$A$2:$A$107,0),MATCH(ctl_solB&amp;" · Seg "&amp;ctl_segB,_compare_data!$B$1:$L$1,0)),-1000000000)</f>
        <v>8.539999999999992E-3</v>
      </c>
      <c r="E95">
        <f t="shared" ref="E95:E102" si="6">SUMPRODUCT(($D$95:$D$102&gt;$D95)*1)+SUMPRODUCT(($D$95:$D$102=$D95)*(ROW($D$95:$D$102)&lt;ROW($D95)))+1</f>
        <v>1</v>
      </c>
    </row>
    <row r="96" spans="1:5" x14ac:dyDescent="0.2">
      <c r="A96" t="s">
        <v>134</v>
      </c>
      <c r="B96" t="s">
        <v>135</v>
      </c>
      <c r="D96">
        <f>IFERROR(INDEX(_compare_data!$B$2:$L$107,MATCH($A96,_compare_data!$A$2:$A$107,0),MATCH(ctl_solA&amp;" · Seg "&amp;ctl_segA,_compare_data!$B$1:$L$1,0))-INDEX(_compare_data!$B$2:$L$107,MATCH($A96,_compare_data!$A$2:$A$107,0),MATCH(ctl_solB&amp;" · Seg "&amp;ctl_segB,_compare_data!$B$1:$L$1,0)),-1000000000)</f>
        <v>3.8900000000000601E-3</v>
      </c>
      <c r="E96">
        <f t="shared" si="6"/>
        <v>3</v>
      </c>
    </row>
    <row r="97" spans="1:5" x14ac:dyDescent="0.2">
      <c r="A97" t="s">
        <v>138</v>
      </c>
      <c r="B97" t="s">
        <v>139</v>
      </c>
      <c r="D97">
        <f>IFERROR(INDEX(_compare_data!$B$2:$L$107,MATCH($A97,_compare_data!$A$2:$A$107,0),MATCH(ctl_solA&amp;" · Seg "&amp;ctl_segA,_compare_data!$B$1:$L$1,0))-INDEX(_compare_data!$B$2:$L$107,MATCH($A97,_compare_data!$A$2:$A$107,0),MATCH(ctl_solB&amp;" · Seg "&amp;ctl_segB,_compare_data!$B$1:$L$1,0)),-1000000000)</f>
        <v>-3.8900000000000601E-3</v>
      </c>
      <c r="E97">
        <f t="shared" si="6"/>
        <v>5</v>
      </c>
    </row>
    <row r="98" spans="1:5" x14ac:dyDescent="0.2">
      <c r="A98" t="s">
        <v>128</v>
      </c>
      <c r="B98" t="s">
        <v>129</v>
      </c>
      <c r="D98">
        <f>IFERROR(INDEX(_compare_data!$B$2:$L$107,MATCH($A98,_compare_data!$A$2:$A$107,0),MATCH(ctl_solA&amp;" · Seg "&amp;ctl_segA,_compare_data!$B$1:$L$1,0))-INDEX(_compare_data!$B$2:$L$107,MATCH($A98,_compare_data!$A$2:$A$107,0),MATCH(ctl_solB&amp;" · Seg "&amp;ctl_segB,_compare_data!$B$1:$L$1,0)),-1000000000)</f>
        <v>-2.9599999999999627E-3</v>
      </c>
      <c r="E98">
        <f t="shared" si="6"/>
        <v>4</v>
      </c>
    </row>
    <row r="99" spans="1:5" x14ac:dyDescent="0.2">
      <c r="A99" t="s">
        <v>140</v>
      </c>
      <c r="B99" t="s">
        <v>141</v>
      </c>
      <c r="D99">
        <f>IFERROR(INDEX(_compare_data!$B$2:$L$107,MATCH($A99,_compare_data!$A$2:$A$107,0),MATCH(ctl_solA&amp;" · Seg "&amp;ctl_segA,_compare_data!$B$1:$L$1,0))-INDEX(_compare_data!$B$2:$L$107,MATCH($A99,_compare_data!$A$2:$A$107,0),MATCH(ctl_solB&amp;" · Seg "&amp;ctl_segB,_compare_data!$B$1:$L$1,0)),-1000000000)</f>
        <v>-8.1200000000000161E-3</v>
      </c>
      <c r="E99">
        <f t="shared" si="6"/>
        <v>6</v>
      </c>
    </row>
    <row r="100" spans="1:5" x14ac:dyDescent="0.2">
      <c r="A100" t="s">
        <v>132</v>
      </c>
      <c r="B100" t="s">
        <v>133</v>
      </c>
      <c r="D100">
        <f>IFERROR(INDEX(_compare_data!$B$2:$L$107,MATCH($A100,_compare_data!$A$2:$A$107,0),MATCH(ctl_solA&amp;" · Seg "&amp;ctl_segA,_compare_data!$B$1:$L$1,0))-INDEX(_compare_data!$B$2:$L$107,MATCH($A100,_compare_data!$A$2:$A$107,0),MATCH(ctl_solB&amp;" · Seg "&amp;ctl_segB,_compare_data!$B$1:$L$1,0)),-1000000000)</f>
        <v>4.529999999999923E-3</v>
      </c>
      <c r="E100">
        <f t="shared" si="6"/>
        <v>2</v>
      </c>
    </row>
    <row r="101" spans="1:5" x14ac:dyDescent="0.2">
      <c r="A101" t="s">
        <v>136</v>
      </c>
      <c r="B101" t="s">
        <v>137</v>
      </c>
      <c r="D101">
        <f>IFERROR(INDEX(_compare_data!$B$2:$L$107,MATCH($A101,_compare_data!$A$2:$A$107,0),MATCH(ctl_solA&amp;" · Seg "&amp;ctl_segA,_compare_data!$B$1:$L$1,0))-INDEX(_compare_data!$B$2:$L$107,MATCH($A101,_compare_data!$A$2:$A$107,0),MATCH(ctl_solB&amp;" · Seg "&amp;ctl_segB,_compare_data!$B$1:$L$1,0)),-1000000000)</f>
        <v>-8.1800000000000206E-3</v>
      </c>
      <c r="E101">
        <f t="shared" si="6"/>
        <v>7</v>
      </c>
    </row>
    <row r="102" spans="1:5" x14ac:dyDescent="0.2">
      <c r="A102" t="s">
        <v>142</v>
      </c>
      <c r="B102" t="s">
        <v>143</v>
      </c>
      <c r="D102">
        <f>IFERROR(INDEX(_compare_data!$B$2:$L$107,MATCH($A102,_compare_data!$A$2:$A$107,0),MATCH(ctl_solA&amp;" · Seg "&amp;ctl_segA,_compare_data!$B$1:$L$1,0))-INDEX(_compare_data!$B$2:$L$107,MATCH($A102,_compare_data!$A$2:$A$107,0),MATCH(ctl_solB&amp;" · Seg "&amp;ctl_segB,_compare_data!$B$1:$L$1,0)),-1000000000)</f>
        <v>-9.6600000000000019E-3</v>
      </c>
      <c r="E102">
        <f t="shared" si="6"/>
        <v>8</v>
      </c>
    </row>
    <row r="106" spans="1:5" x14ac:dyDescent="0.2">
      <c r="A106" t="s">
        <v>149</v>
      </c>
      <c r="B106" t="s">
        <v>150</v>
      </c>
      <c r="D106">
        <f>IFERROR(INDEX(_compare_data!$B$2:$L$107,MATCH($A106,_compare_data!$A$2:$A$107,0),MATCH(ctl_solA&amp;" · Seg "&amp;ctl_segA,_compare_data!$B$1:$L$1,0))-INDEX(_compare_data!$B$2:$L$107,MATCH($A106,_compare_data!$A$2:$A$107,0),MATCH(ctl_solB&amp;" · Seg "&amp;ctl_segB,_compare_data!$B$1:$L$1,0)),-1000000000)</f>
        <v>7.1100000000000052E-3</v>
      </c>
      <c r="E106">
        <f t="shared" ref="E106:E112" si="7">SUMPRODUCT(($D$106:$D$112&gt;$D106)*1)+SUMPRODUCT(($D$106:$D$112=$D106)*(ROW($D$106:$D$112)&lt;ROW($D106)))+1</f>
        <v>1</v>
      </c>
    </row>
    <row r="107" spans="1:5" x14ac:dyDescent="0.2">
      <c r="A107" t="s">
        <v>145</v>
      </c>
      <c r="B107" t="s">
        <v>146</v>
      </c>
      <c r="D107">
        <f>IFERROR(INDEX(_compare_data!$B$2:$L$107,MATCH($A107,_compare_data!$A$2:$A$107,0),MATCH(ctl_solA&amp;" · Seg "&amp;ctl_segA,_compare_data!$B$1:$L$1,0))-INDEX(_compare_data!$B$2:$L$107,MATCH($A107,_compare_data!$A$2:$A$107,0),MATCH(ctl_solB&amp;" · Seg "&amp;ctl_segB,_compare_data!$B$1:$L$1,0)),-1000000000)</f>
        <v>-6.3500000000000778E-3</v>
      </c>
      <c r="E107">
        <f t="shared" si="7"/>
        <v>6</v>
      </c>
    </row>
    <row r="108" spans="1:5" x14ac:dyDescent="0.2">
      <c r="A108" t="s">
        <v>151</v>
      </c>
      <c r="B108" t="s">
        <v>152</v>
      </c>
      <c r="D108">
        <f>IFERROR(INDEX(_compare_data!$B$2:$L$107,MATCH($A108,_compare_data!$A$2:$A$107,0),MATCH(ctl_solA&amp;" · Seg "&amp;ctl_segA,_compare_data!$B$1:$L$1,0))-INDEX(_compare_data!$B$2:$L$107,MATCH($A108,_compare_data!$A$2:$A$107,0),MATCH(ctl_solB&amp;" · Seg "&amp;ctl_segB,_compare_data!$B$1:$L$1,0)),-1000000000)</f>
        <v>2.45999999999999E-3</v>
      </c>
      <c r="E108">
        <f t="shared" si="7"/>
        <v>3</v>
      </c>
    </row>
    <row r="109" spans="1:5" x14ac:dyDescent="0.2">
      <c r="A109" t="s">
        <v>153</v>
      </c>
      <c r="B109" t="s">
        <v>154</v>
      </c>
      <c r="D109">
        <f>IFERROR(INDEX(_compare_data!$B$2:$L$107,MATCH($A109,_compare_data!$A$2:$A$107,0),MATCH(ctl_solA&amp;" · Seg "&amp;ctl_segA,_compare_data!$B$1:$L$1,0))-INDEX(_compare_data!$B$2:$L$107,MATCH($A109,_compare_data!$A$2:$A$107,0),MATCH(ctl_solB&amp;" · Seg "&amp;ctl_segB,_compare_data!$B$1:$L$1,0)),-1000000000)</f>
        <v>-5.4599999999999926E-3</v>
      </c>
      <c r="E109">
        <f t="shared" si="7"/>
        <v>5</v>
      </c>
    </row>
    <row r="110" spans="1:5" x14ac:dyDescent="0.2">
      <c r="A110" t="s">
        <v>155</v>
      </c>
      <c r="B110" t="s">
        <v>156</v>
      </c>
      <c r="D110">
        <f>IFERROR(INDEX(_compare_data!$B$2:$L$107,MATCH($A110,_compare_data!$A$2:$A$107,0),MATCH(ctl_solA&amp;" · Seg "&amp;ctl_segA,_compare_data!$B$1:$L$1,0))-INDEX(_compare_data!$B$2:$L$107,MATCH($A110,_compare_data!$A$2:$A$107,0),MATCH(ctl_solB&amp;" · Seg "&amp;ctl_segB,_compare_data!$B$1:$L$1,0)),-1000000000)</f>
        <v>-2.1900000000000253E-3</v>
      </c>
      <c r="E110">
        <f t="shared" si="7"/>
        <v>4</v>
      </c>
    </row>
    <row r="111" spans="1:5" x14ac:dyDescent="0.2">
      <c r="A111" t="s">
        <v>157</v>
      </c>
      <c r="B111" t="s">
        <v>158</v>
      </c>
      <c r="D111">
        <f>IFERROR(INDEX(_compare_data!$B$2:$L$107,MATCH($A111,_compare_data!$A$2:$A$107,0),MATCH(ctl_solA&amp;" · Seg "&amp;ctl_segA,_compare_data!$B$1:$L$1,0))-INDEX(_compare_data!$B$2:$L$107,MATCH($A111,_compare_data!$A$2:$A$107,0),MATCH(ctl_solB&amp;" · Seg "&amp;ctl_segB,_compare_data!$B$1:$L$1,0)),-1000000000)</f>
        <v>3.7800000000000056E-3</v>
      </c>
      <c r="E111">
        <f t="shared" si="7"/>
        <v>2</v>
      </c>
    </row>
    <row r="112" spans="1:5" x14ac:dyDescent="0.2">
      <c r="A112" t="s">
        <v>147</v>
      </c>
      <c r="B112" t="s">
        <v>148</v>
      </c>
      <c r="D112">
        <f>IFERROR(INDEX(_compare_data!$B$2:$L$107,MATCH($A112,_compare_data!$A$2:$A$107,0),MATCH(ctl_solA&amp;" · Seg "&amp;ctl_segA,_compare_data!$B$1:$L$1,0))-INDEX(_compare_data!$B$2:$L$107,MATCH($A112,_compare_data!$A$2:$A$107,0),MATCH(ctl_solB&amp;" · Seg "&amp;ctl_segB,_compare_data!$B$1:$L$1,0)),-1000000000)</f>
        <v>-7.5800000000000312E-3</v>
      </c>
      <c r="E112">
        <f t="shared" si="7"/>
        <v>7</v>
      </c>
    </row>
    <row r="116" spans="1:5" x14ac:dyDescent="0.2">
      <c r="A116" t="s">
        <v>172</v>
      </c>
      <c r="B116" t="s">
        <v>173</v>
      </c>
      <c r="D116">
        <f>IFERROR(INDEX(_compare_data!$B$2:$L$107,MATCH($A116,_compare_data!$A$2:$A$107,0),MATCH(ctl_solA&amp;" · Seg "&amp;ctl_segA,_compare_data!$B$1:$L$1,0))-INDEX(_compare_data!$B$2:$L$107,MATCH($A116,_compare_data!$A$2:$A$107,0),MATCH(ctl_solB&amp;" · Seg "&amp;ctl_segB,_compare_data!$B$1:$L$1,0)),-1000000000)</f>
        <v>-2.1529999999999994E-2</v>
      </c>
      <c r="E116">
        <f t="shared" ref="E116:E122" si="8">SUMPRODUCT(($D$116:$D$122&gt;$D116)*1)+SUMPRODUCT(($D$116:$D$122=$D116)*(ROW($D$116:$D$122)&lt;ROW($D116)))+1</f>
        <v>5</v>
      </c>
    </row>
    <row r="117" spans="1:5" x14ac:dyDescent="0.2">
      <c r="A117" t="s">
        <v>162</v>
      </c>
      <c r="B117" t="s">
        <v>163</v>
      </c>
      <c r="D117">
        <f>IFERROR(INDEX(_compare_data!$B$2:$L$107,MATCH($A117,_compare_data!$A$2:$A$107,0),MATCH(ctl_solA&amp;" · Seg "&amp;ctl_segA,_compare_data!$B$1:$L$1,0))-INDEX(_compare_data!$B$2:$L$107,MATCH($A117,_compare_data!$A$2:$A$107,0),MATCH(ctl_solB&amp;" · Seg "&amp;ctl_segB,_compare_data!$B$1:$L$1,0)),-1000000000)</f>
        <v>-2.5090000000000001E-2</v>
      </c>
      <c r="E117">
        <f t="shared" si="8"/>
        <v>7</v>
      </c>
    </row>
    <row r="118" spans="1:5" x14ac:dyDescent="0.2">
      <c r="A118" t="s">
        <v>160</v>
      </c>
      <c r="B118" t="s">
        <v>161</v>
      </c>
      <c r="D118">
        <f>IFERROR(INDEX(_compare_data!$B$2:$L$107,MATCH($A118,_compare_data!$A$2:$A$107,0),MATCH(ctl_solA&amp;" · Seg "&amp;ctl_segA,_compare_data!$B$1:$L$1,0))-INDEX(_compare_data!$B$2:$L$107,MATCH($A118,_compare_data!$A$2:$A$107,0),MATCH(ctl_solB&amp;" · Seg "&amp;ctl_segB,_compare_data!$B$1:$L$1,0)),-1000000000)</f>
        <v>-2.2059999999999996E-2</v>
      </c>
      <c r="E118">
        <f t="shared" si="8"/>
        <v>6</v>
      </c>
    </row>
    <row r="119" spans="1:5" x14ac:dyDescent="0.2">
      <c r="A119" t="s">
        <v>170</v>
      </c>
      <c r="B119" t="s">
        <v>171</v>
      </c>
      <c r="D119">
        <f>IFERROR(INDEX(_compare_data!$B$2:$L$107,MATCH($A119,_compare_data!$A$2:$A$107,0),MATCH(ctl_solA&amp;" · Seg "&amp;ctl_segA,_compare_data!$B$1:$L$1,0))-INDEX(_compare_data!$B$2:$L$107,MATCH($A119,_compare_data!$A$2:$A$107,0),MATCH(ctl_solB&amp;" · Seg "&amp;ctl_segB,_compare_data!$B$1:$L$1,0)),-1000000000)</f>
        <v>-1.3800000000000007E-2</v>
      </c>
      <c r="E119">
        <f t="shared" si="8"/>
        <v>2</v>
      </c>
    </row>
    <row r="120" spans="1:5" x14ac:dyDescent="0.2">
      <c r="A120" t="s">
        <v>164</v>
      </c>
      <c r="B120" t="s">
        <v>165</v>
      </c>
      <c r="D120">
        <f>IFERROR(INDEX(_compare_data!$B$2:$L$107,MATCH($A120,_compare_data!$A$2:$A$107,0),MATCH(ctl_solA&amp;" · Seg "&amp;ctl_segA,_compare_data!$B$1:$L$1,0))-INDEX(_compare_data!$B$2:$L$107,MATCH($A120,_compare_data!$A$2:$A$107,0),MATCH(ctl_solB&amp;" · Seg "&amp;ctl_segB,_compare_data!$B$1:$L$1,0)),-1000000000)</f>
        <v>-1.6100000000000003E-2</v>
      </c>
      <c r="E120">
        <f t="shared" si="8"/>
        <v>4</v>
      </c>
    </row>
    <row r="121" spans="1:5" x14ac:dyDescent="0.2">
      <c r="A121" t="s">
        <v>166</v>
      </c>
      <c r="B121" t="s">
        <v>167</v>
      </c>
      <c r="D121">
        <f>IFERROR(INDEX(_compare_data!$B$2:$L$107,MATCH($A121,_compare_data!$A$2:$A$107,0),MATCH(ctl_solA&amp;" · Seg "&amp;ctl_segA,_compare_data!$B$1:$L$1,0))-INDEX(_compare_data!$B$2:$L$107,MATCH($A121,_compare_data!$A$2:$A$107,0),MATCH(ctl_solB&amp;" · Seg "&amp;ctl_segB,_compare_data!$B$1:$L$1,0)),-1000000000)</f>
        <v>-1.4670000000000002E-2</v>
      </c>
      <c r="E121">
        <f t="shared" si="8"/>
        <v>3</v>
      </c>
    </row>
    <row r="122" spans="1:5" x14ac:dyDescent="0.2">
      <c r="A122" t="s">
        <v>168</v>
      </c>
      <c r="B122" t="s">
        <v>169</v>
      </c>
      <c r="D122">
        <f>IFERROR(INDEX(_compare_data!$B$2:$L$107,MATCH($A122,_compare_data!$A$2:$A$107,0),MATCH(ctl_solA&amp;" · Seg "&amp;ctl_segA,_compare_data!$B$1:$L$1,0))-INDEX(_compare_data!$B$2:$L$107,MATCH($A122,_compare_data!$A$2:$A$107,0),MATCH(ctl_solB&amp;" · Seg "&amp;ctl_segB,_compare_data!$B$1:$L$1,0)),-1000000000)</f>
        <v>9.6000000000000252E-4</v>
      </c>
      <c r="E122">
        <f t="shared" si="8"/>
        <v>1</v>
      </c>
    </row>
    <row r="126" spans="1:5" x14ac:dyDescent="0.2">
      <c r="A126" t="s">
        <v>183</v>
      </c>
      <c r="B126" t="s">
        <v>184</v>
      </c>
      <c r="D126">
        <f>IFERROR(INDEX(_compare_data!$B$2:$L$107,MATCH($A126,_compare_data!$A$2:$A$107,0),MATCH(ctl_solA&amp;" · Seg "&amp;ctl_segA,_compare_data!$B$1:$L$1,0))-INDEX(_compare_data!$B$2:$L$107,MATCH($A126,_compare_data!$A$2:$A$107,0),MATCH(ctl_solB&amp;" · Seg "&amp;ctl_segB,_compare_data!$B$1:$L$1,0)),-1000000000)</f>
        <v>4.4799999999999285E-3</v>
      </c>
      <c r="E126">
        <f t="shared" ref="E126:E131" si="9">SUMPRODUCT(($D$126:$D$131&gt;$D126)*1)+SUMPRODUCT(($D$126:$D$131=$D126)*(ROW($D$126:$D$131)&lt;ROW($D126)))+1</f>
        <v>4</v>
      </c>
    </row>
    <row r="127" spans="1:5" x14ac:dyDescent="0.2">
      <c r="A127" t="s">
        <v>181</v>
      </c>
      <c r="B127" t="s">
        <v>182</v>
      </c>
      <c r="D127">
        <f>IFERROR(INDEX(_compare_data!$B$2:$L$107,MATCH($A127,_compare_data!$A$2:$A$107,0),MATCH(ctl_solA&amp;" · Seg "&amp;ctl_segA,_compare_data!$B$1:$L$1,0))-INDEX(_compare_data!$B$2:$L$107,MATCH($A127,_compare_data!$A$2:$A$107,0),MATCH(ctl_solB&amp;" · Seg "&amp;ctl_segB,_compare_data!$B$1:$L$1,0)),-1000000000)</f>
        <v>-7.1700000000000097E-3</v>
      </c>
      <c r="E127">
        <f t="shared" si="9"/>
        <v>6</v>
      </c>
    </row>
    <row r="128" spans="1:5" x14ac:dyDescent="0.2">
      <c r="A128" t="s">
        <v>175</v>
      </c>
      <c r="B128" t="s">
        <v>176</v>
      </c>
      <c r="D128">
        <f>IFERROR(INDEX(_compare_data!$B$2:$L$107,MATCH($A128,_compare_data!$A$2:$A$107,0),MATCH(ctl_solA&amp;" · Seg "&amp;ctl_segA,_compare_data!$B$1:$L$1,0))-INDEX(_compare_data!$B$2:$L$107,MATCH($A128,_compare_data!$A$2:$A$107,0),MATCH(ctl_solB&amp;" · Seg "&amp;ctl_segB,_compare_data!$B$1:$L$1,0)),-1000000000)</f>
        <v>-5.8999999999997943E-4</v>
      </c>
      <c r="E128">
        <f t="shared" si="9"/>
        <v>5</v>
      </c>
    </row>
    <row r="129" spans="1:5" x14ac:dyDescent="0.2">
      <c r="A129" t="s">
        <v>177</v>
      </c>
      <c r="B129" t="s">
        <v>178</v>
      </c>
      <c r="D129">
        <f>IFERROR(INDEX(_compare_data!$B$2:$L$107,MATCH($A129,_compare_data!$A$2:$A$107,0),MATCH(ctl_solA&amp;" · Seg "&amp;ctl_segA,_compare_data!$B$1:$L$1,0))-INDEX(_compare_data!$B$2:$L$107,MATCH($A129,_compare_data!$A$2:$A$107,0),MATCH(ctl_solB&amp;" · Seg "&amp;ctl_segB,_compare_data!$B$1:$L$1,0)),-1000000000)</f>
        <v>1.0639999999999983E-2</v>
      </c>
      <c r="E129">
        <f t="shared" si="9"/>
        <v>1</v>
      </c>
    </row>
    <row r="130" spans="1:5" x14ac:dyDescent="0.2">
      <c r="A130" t="s">
        <v>179</v>
      </c>
      <c r="B130" t="s">
        <v>180</v>
      </c>
      <c r="D130">
        <f>IFERROR(INDEX(_compare_data!$B$2:$L$107,MATCH($A130,_compare_data!$A$2:$A$107,0),MATCH(ctl_solA&amp;" · Seg "&amp;ctl_segA,_compare_data!$B$1:$L$1,0))-INDEX(_compare_data!$B$2:$L$107,MATCH($A130,_compare_data!$A$2:$A$107,0),MATCH(ctl_solB&amp;" · Seg "&amp;ctl_segB,_compare_data!$B$1:$L$1,0)),-1000000000)</f>
        <v>8.0099999999999616E-3</v>
      </c>
      <c r="E130">
        <f t="shared" si="9"/>
        <v>2</v>
      </c>
    </row>
    <row r="131" spans="1:5" x14ac:dyDescent="0.2">
      <c r="A131" t="s">
        <v>185</v>
      </c>
      <c r="B131" t="s">
        <v>186</v>
      </c>
      <c r="D131">
        <f>IFERROR(INDEX(_compare_data!$B$2:$L$107,MATCH($A131,_compare_data!$A$2:$A$107,0),MATCH(ctl_solA&amp;" · Seg "&amp;ctl_segA,_compare_data!$B$1:$L$1,0))-INDEX(_compare_data!$B$2:$L$107,MATCH($A131,_compare_data!$A$2:$A$107,0),MATCH(ctl_solB&amp;" · Seg "&amp;ctl_segB,_compare_data!$B$1:$L$1,0)),-1000000000)</f>
        <v>5.0900000000000389E-3</v>
      </c>
      <c r="E131">
        <f t="shared" si="9"/>
        <v>3</v>
      </c>
    </row>
    <row r="135" spans="1:5" x14ac:dyDescent="0.2">
      <c r="A135" t="s">
        <v>196</v>
      </c>
      <c r="B135" t="s">
        <v>197</v>
      </c>
      <c r="D135">
        <f>IFERROR(INDEX(_compare_data!$B$2:$L$107,MATCH($A135,_compare_data!$A$2:$A$107,0),MATCH(ctl_solA&amp;" · Seg "&amp;ctl_segA,_compare_data!$B$1:$L$1,0))-INDEX(_compare_data!$B$2:$L$107,MATCH($A135,_compare_data!$A$2:$A$107,0),MATCH(ctl_solB&amp;" · Seg "&amp;ctl_segB,_compare_data!$B$1:$L$1,0)),-1000000000)</f>
        <v>2.242999999999995E-2</v>
      </c>
      <c r="E135">
        <f t="shared" ref="E135:E140" si="10">SUMPRODUCT(($D$135:$D$140&gt;$D135)*1)+SUMPRODUCT(($D$135:$D$140=$D135)*(ROW($D$135:$D$140)&lt;ROW($D135)))+1</f>
        <v>1</v>
      </c>
    </row>
    <row r="136" spans="1:5" x14ac:dyDescent="0.2">
      <c r="A136" t="s">
        <v>188</v>
      </c>
      <c r="B136" t="s">
        <v>189</v>
      </c>
      <c r="D136">
        <f>IFERROR(INDEX(_compare_data!$B$2:$L$107,MATCH($A136,_compare_data!$A$2:$A$107,0),MATCH(ctl_solA&amp;" · Seg "&amp;ctl_segA,_compare_data!$B$1:$L$1,0))-INDEX(_compare_data!$B$2:$L$107,MATCH($A136,_compare_data!$A$2:$A$107,0),MATCH(ctl_solB&amp;" · Seg "&amp;ctl_segB,_compare_data!$B$1:$L$1,0)),-1000000000)</f>
        <v>2.1920000000000051E-2</v>
      </c>
      <c r="E136">
        <f t="shared" si="10"/>
        <v>2</v>
      </c>
    </row>
    <row r="137" spans="1:5" x14ac:dyDescent="0.2">
      <c r="A137" t="s">
        <v>192</v>
      </c>
      <c r="B137" t="s">
        <v>193</v>
      </c>
      <c r="D137">
        <f>IFERROR(INDEX(_compare_data!$B$2:$L$107,MATCH($A137,_compare_data!$A$2:$A$107,0),MATCH(ctl_solA&amp;" · Seg "&amp;ctl_segA,_compare_data!$B$1:$L$1,0))-INDEX(_compare_data!$B$2:$L$107,MATCH($A137,_compare_data!$A$2:$A$107,0),MATCH(ctl_solB&amp;" · Seg "&amp;ctl_segB,_compare_data!$B$1:$L$1,0)),-1000000000)</f>
        <v>1.1400000000000077E-2</v>
      </c>
      <c r="E137">
        <f t="shared" si="10"/>
        <v>3</v>
      </c>
    </row>
    <row r="138" spans="1:5" x14ac:dyDescent="0.2">
      <c r="A138" t="s">
        <v>190</v>
      </c>
      <c r="B138" t="s">
        <v>191</v>
      </c>
      <c r="D138">
        <f>IFERROR(INDEX(_compare_data!$B$2:$L$107,MATCH($A138,_compare_data!$A$2:$A$107,0),MATCH(ctl_solA&amp;" · Seg "&amp;ctl_segA,_compare_data!$B$1:$L$1,0))-INDEX(_compare_data!$B$2:$L$107,MATCH($A138,_compare_data!$A$2:$A$107,0),MATCH(ctl_solB&amp;" · Seg "&amp;ctl_segB,_compare_data!$B$1:$L$1,0)),-1000000000)</f>
        <v>3.6199999999999566E-3</v>
      </c>
      <c r="E138">
        <f t="shared" si="10"/>
        <v>4</v>
      </c>
    </row>
    <row r="139" spans="1:5" x14ac:dyDescent="0.2">
      <c r="A139" t="s">
        <v>194</v>
      </c>
      <c r="B139" t="s">
        <v>195</v>
      </c>
      <c r="D139">
        <f>IFERROR(INDEX(_compare_data!$B$2:$L$107,MATCH($A139,_compare_data!$A$2:$A$107,0),MATCH(ctl_solA&amp;" · Seg "&amp;ctl_segA,_compare_data!$B$1:$L$1,0))-INDEX(_compare_data!$B$2:$L$107,MATCH($A139,_compare_data!$A$2:$A$107,0),MATCH(ctl_solB&amp;" · Seg "&amp;ctl_segB,_compare_data!$B$1:$L$1,0)),-1000000000)</f>
        <v>-3.5300000000000331E-3</v>
      </c>
      <c r="E139">
        <f t="shared" si="10"/>
        <v>5</v>
      </c>
    </row>
    <row r="140" spans="1:5" x14ac:dyDescent="0.2">
      <c r="A140" t="s">
        <v>198</v>
      </c>
      <c r="B140" t="s">
        <v>199</v>
      </c>
      <c r="D140">
        <f>IFERROR(INDEX(_compare_data!$B$2:$L$107,MATCH($A140,_compare_data!$A$2:$A$107,0),MATCH(ctl_solA&amp;" · Seg "&amp;ctl_segA,_compare_data!$B$1:$L$1,0))-INDEX(_compare_data!$B$2:$L$107,MATCH($A140,_compare_data!$A$2:$A$107,0),MATCH(ctl_solB&amp;" · Seg "&amp;ctl_segB,_compare_data!$B$1:$L$1,0)),-1000000000)</f>
        <v>-7.7800000000000091E-3</v>
      </c>
      <c r="E140">
        <f t="shared" si="10"/>
        <v>6</v>
      </c>
    </row>
    <row r="144" spans="1:5" x14ac:dyDescent="0.2">
      <c r="A144" t="s">
        <v>205</v>
      </c>
      <c r="B144" t="s">
        <v>206</v>
      </c>
      <c r="D144">
        <f>IFERROR(INDEX(_compare_data!$B$2:$L$107,MATCH($A144,_compare_data!$A$2:$A$107,0),MATCH(ctl_solA&amp;" · Seg "&amp;ctl_segA,_compare_data!$B$1:$L$1,0))-INDEX(_compare_data!$B$2:$L$107,MATCH($A144,_compare_data!$A$2:$A$107,0),MATCH(ctl_solB&amp;" · Seg "&amp;ctl_segB,_compare_data!$B$1:$L$1,0)),-1000000000)</f>
        <v>1.9380000000000064E-2</v>
      </c>
      <c r="E144">
        <f t="shared" ref="E144:E149" si="11">SUMPRODUCT(($D$144:$D$149&gt;$D144)*1)+SUMPRODUCT(($D$144:$D$149=$D144)*(ROW($D$144:$D$149)&lt;ROW($D144)))+1</f>
        <v>1</v>
      </c>
    </row>
    <row r="145" spans="1:5" x14ac:dyDescent="0.2">
      <c r="A145" t="s">
        <v>201</v>
      </c>
      <c r="B145" t="s">
        <v>202</v>
      </c>
      <c r="D145">
        <f>IFERROR(INDEX(_compare_data!$B$2:$L$107,MATCH($A145,_compare_data!$A$2:$A$107,0),MATCH(ctl_solA&amp;" · Seg "&amp;ctl_segA,_compare_data!$B$1:$L$1,0))-INDEX(_compare_data!$B$2:$L$107,MATCH($A145,_compare_data!$A$2:$A$107,0),MATCH(ctl_solB&amp;" · Seg "&amp;ctl_segB,_compare_data!$B$1:$L$1,0)),-1000000000)</f>
        <v>5.9900000000000508E-3</v>
      </c>
      <c r="E145">
        <f t="shared" si="11"/>
        <v>2</v>
      </c>
    </row>
    <row r="146" spans="1:5" x14ac:dyDescent="0.2">
      <c r="A146" t="s">
        <v>203</v>
      </c>
      <c r="B146" t="s">
        <v>204</v>
      </c>
      <c r="D146">
        <f>IFERROR(INDEX(_compare_data!$B$2:$L$107,MATCH($A146,_compare_data!$A$2:$A$107,0),MATCH(ctl_solA&amp;" · Seg "&amp;ctl_segA,_compare_data!$B$1:$L$1,0))-INDEX(_compare_data!$B$2:$L$107,MATCH($A146,_compare_data!$A$2:$A$107,0),MATCH(ctl_solB&amp;" · Seg "&amp;ctl_segB,_compare_data!$B$1:$L$1,0)),-1000000000)</f>
        <v>-1.263000000000003E-2</v>
      </c>
      <c r="E146">
        <f t="shared" si="11"/>
        <v>5</v>
      </c>
    </row>
    <row r="147" spans="1:5" x14ac:dyDescent="0.2">
      <c r="A147" t="s">
        <v>211</v>
      </c>
      <c r="B147" t="s">
        <v>212</v>
      </c>
      <c r="D147">
        <f>IFERROR(INDEX(_compare_data!$B$2:$L$107,MATCH($A147,_compare_data!$A$2:$A$107,0),MATCH(ctl_solA&amp;" · Seg "&amp;ctl_segA,_compare_data!$B$1:$L$1,0))-INDEX(_compare_data!$B$2:$L$107,MATCH($A147,_compare_data!$A$2:$A$107,0),MATCH(ctl_solB&amp;" · Seg "&amp;ctl_segB,_compare_data!$B$1:$L$1,0)),-1000000000)</f>
        <v>2.2999999999995246E-4</v>
      </c>
      <c r="E147">
        <f t="shared" si="11"/>
        <v>4</v>
      </c>
    </row>
    <row r="148" spans="1:5" x14ac:dyDescent="0.2">
      <c r="A148" t="s">
        <v>209</v>
      </c>
      <c r="B148" t="s">
        <v>210</v>
      </c>
      <c r="D148">
        <f>IFERROR(INDEX(_compare_data!$B$2:$L$107,MATCH($A148,_compare_data!$A$2:$A$107,0),MATCH(ctl_solA&amp;" · Seg "&amp;ctl_segA,_compare_data!$B$1:$L$1,0))-INDEX(_compare_data!$B$2:$L$107,MATCH($A148,_compare_data!$A$2:$A$107,0),MATCH(ctl_solB&amp;" · Seg "&amp;ctl_segB,_compare_data!$B$1:$L$1,0)),-1000000000)</f>
        <v>3.3900000000000041E-3</v>
      </c>
      <c r="E148">
        <f t="shared" si="11"/>
        <v>3</v>
      </c>
    </row>
    <row r="149" spans="1:5" x14ac:dyDescent="0.2">
      <c r="A149" t="s">
        <v>207</v>
      </c>
      <c r="B149" t="s">
        <v>208</v>
      </c>
      <c r="D149">
        <f>IFERROR(INDEX(_compare_data!$B$2:$L$107,MATCH($A149,_compare_data!$A$2:$A$107,0),MATCH(ctl_solA&amp;" · Seg "&amp;ctl_segA,_compare_data!$B$1:$L$1,0))-INDEX(_compare_data!$B$2:$L$107,MATCH($A149,_compare_data!$A$2:$A$107,0),MATCH(ctl_solB&amp;" · Seg "&amp;ctl_segB,_compare_data!$B$1:$L$1,0)),-1000000000)</f>
        <v>-1.8189999999999984E-2</v>
      </c>
      <c r="E149">
        <f t="shared" si="11"/>
        <v>6</v>
      </c>
    </row>
    <row r="153" spans="1:5" x14ac:dyDescent="0.2">
      <c r="A153" t="s">
        <v>226</v>
      </c>
      <c r="B153" t="s">
        <v>227</v>
      </c>
      <c r="D153">
        <f>IFERROR(INDEX(_compare_data!$B$2:$L$107,MATCH($A153,_compare_data!$A$2:$A$107,0),MATCH(ctl_solA&amp;" · Seg "&amp;ctl_segA,_compare_data!$B$1:$L$1,0))-INDEX(_compare_data!$B$2:$L$107,MATCH($A153,_compare_data!$A$2:$A$107,0),MATCH(ctl_solB&amp;" · Seg "&amp;ctl_segB,_compare_data!$B$1:$L$1,0)),-1000000000)</f>
        <v>1.9299999999999873E-3</v>
      </c>
      <c r="E153">
        <f t="shared" ref="E153:E159" si="12">SUMPRODUCT(($D$153:$D$159&gt;$D153)*1)+SUMPRODUCT(($D$153:$D$159=$D153)*(ROW($D$153:$D$159)&lt;ROW($D153)))+1</f>
        <v>3</v>
      </c>
    </row>
    <row r="154" spans="1:5" x14ac:dyDescent="0.2">
      <c r="A154" t="s">
        <v>224</v>
      </c>
      <c r="B154" t="s">
        <v>225</v>
      </c>
      <c r="D154">
        <f>IFERROR(INDEX(_compare_data!$B$2:$L$107,MATCH($A154,_compare_data!$A$2:$A$107,0),MATCH(ctl_solA&amp;" · Seg "&amp;ctl_segA,_compare_data!$B$1:$L$1,0))-INDEX(_compare_data!$B$2:$L$107,MATCH($A154,_compare_data!$A$2:$A$107,0),MATCH(ctl_solB&amp;" · Seg "&amp;ctl_segB,_compare_data!$B$1:$L$1,0)),-1000000000)</f>
        <v>1.2129999999999974E-2</v>
      </c>
      <c r="E154">
        <f t="shared" si="12"/>
        <v>1</v>
      </c>
    </row>
    <row r="155" spans="1:5" x14ac:dyDescent="0.2">
      <c r="A155" t="s">
        <v>214</v>
      </c>
      <c r="B155" t="s">
        <v>215</v>
      </c>
      <c r="D155">
        <f>IFERROR(INDEX(_compare_data!$B$2:$L$107,MATCH($A155,_compare_data!$A$2:$A$107,0),MATCH(ctl_solA&amp;" · Seg "&amp;ctl_segA,_compare_data!$B$1:$L$1,0))-INDEX(_compare_data!$B$2:$L$107,MATCH($A155,_compare_data!$A$2:$A$107,0),MATCH(ctl_solB&amp;" · Seg "&amp;ctl_segB,_compare_data!$B$1:$L$1,0)),-1000000000)</f>
        <v>-7.3899999999999522E-3</v>
      </c>
      <c r="E155">
        <f t="shared" si="12"/>
        <v>6</v>
      </c>
    </row>
    <row r="156" spans="1:5" x14ac:dyDescent="0.2">
      <c r="A156" t="s">
        <v>216</v>
      </c>
      <c r="B156" t="s">
        <v>217</v>
      </c>
      <c r="D156">
        <f>IFERROR(INDEX(_compare_data!$B$2:$L$107,MATCH($A156,_compare_data!$A$2:$A$107,0),MATCH(ctl_solA&amp;" · Seg "&amp;ctl_segA,_compare_data!$B$1:$L$1,0))-INDEX(_compare_data!$B$2:$L$107,MATCH($A156,_compare_data!$A$2:$A$107,0),MATCH(ctl_solB&amp;" · Seg "&amp;ctl_segB,_compare_data!$B$1:$L$1,0)),-1000000000)</f>
        <v>1.0080000000000033E-2</v>
      </c>
      <c r="E156">
        <f t="shared" si="12"/>
        <v>2</v>
      </c>
    </row>
    <row r="157" spans="1:5" x14ac:dyDescent="0.2">
      <c r="A157" t="s">
        <v>222</v>
      </c>
      <c r="B157" t="s">
        <v>223</v>
      </c>
      <c r="D157">
        <f>IFERROR(INDEX(_compare_data!$B$2:$L$107,MATCH($A157,_compare_data!$A$2:$A$107,0),MATCH(ctl_solA&amp;" · Seg "&amp;ctl_segA,_compare_data!$B$1:$L$1,0))-INDEX(_compare_data!$B$2:$L$107,MATCH($A157,_compare_data!$A$2:$A$107,0),MATCH(ctl_solB&amp;" · Seg "&amp;ctl_segB,_compare_data!$B$1:$L$1,0)),-1000000000)</f>
        <v>-4.9299999999999969E-3</v>
      </c>
      <c r="E157">
        <f t="shared" si="12"/>
        <v>5</v>
      </c>
    </row>
    <row r="158" spans="1:5" x14ac:dyDescent="0.2">
      <c r="A158" t="s">
        <v>218</v>
      </c>
      <c r="B158" t="s">
        <v>219</v>
      </c>
      <c r="D158">
        <f>IFERROR(INDEX(_compare_data!$B$2:$L$107,MATCH($A158,_compare_data!$A$2:$A$107,0),MATCH(ctl_solA&amp;" · Seg "&amp;ctl_segA,_compare_data!$B$1:$L$1,0))-INDEX(_compare_data!$B$2:$L$107,MATCH($A158,_compare_data!$A$2:$A$107,0),MATCH(ctl_solB&amp;" · Seg "&amp;ctl_segB,_compare_data!$B$1:$L$1,0)),-1000000000)</f>
        <v>-2.6899999999999979E-3</v>
      </c>
      <c r="E158">
        <f t="shared" si="12"/>
        <v>4</v>
      </c>
    </row>
    <row r="159" spans="1:5" x14ac:dyDescent="0.2">
      <c r="A159" t="s">
        <v>220</v>
      </c>
      <c r="B159" t="s">
        <v>221</v>
      </c>
      <c r="D159">
        <f>IFERROR(INDEX(_compare_data!$B$2:$L$107,MATCH($A159,_compare_data!$A$2:$A$107,0),MATCH(ctl_solA&amp;" · Seg "&amp;ctl_segA,_compare_data!$B$1:$L$1,0))-INDEX(_compare_data!$B$2:$L$107,MATCH($A159,_compare_data!$A$2:$A$107,0),MATCH(ctl_solB&amp;" · Seg "&amp;ctl_segB,_compare_data!$B$1:$L$1,0)),-1000000000)</f>
        <v>-8.0900000000000416E-3</v>
      </c>
      <c r="E159">
        <f t="shared" si="12"/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01"/>
  <sheetViews>
    <sheetView workbookViewId="0"/>
  </sheetViews>
  <sheetFormatPr baseColWidth="10" defaultRowHeight="15" x14ac:dyDescent="0.2"/>
  <sheetData>
    <row r="1" spans="1:2" x14ac:dyDescent="0.2">
      <c r="A1" t="s">
        <v>241</v>
      </c>
      <c r="B1" t="s">
        <v>242</v>
      </c>
    </row>
    <row r="2" spans="1:2" x14ac:dyDescent="0.2">
      <c r="A2">
        <v>4</v>
      </c>
      <c r="B2">
        <v>4</v>
      </c>
    </row>
    <row r="3" spans="1:2" x14ac:dyDescent="0.2">
      <c r="A3">
        <v>3</v>
      </c>
      <c r="B3">
        <v>6</v>
      </c>
    </row>
    <row r="4" spans="1:2" x14ac:dyDescent="0.2">
      <c r="A4">
        <v>2</v>
      </c>
      <c r="B4">
        <v>2</v>
      </c>
    </row>
    <row r="5" spans="1:2" x14ac:dyDescent="0.2">
      <c r="A5">
        <v>4</v>
      </c>
      <c r="B5">
        <v>4</v>
      </c>
    </row>
    <row r="6" spans="1:2" x14ac:dyDescent="0.2">
      <c r="A6">
        <v>1</v>
      </c>
      <c r="B6">
        <v>1</v>
      </c>
    </row>
    <row r="7" spans="1:2" x14ac:dyDescent="0.2">
      <c r="A7">
        <v>1</v>
      </c>
      <c r="B7">
        <v>1</v>
      </c>
    </row>
    <row r="8" spans="1:2" x14ac:dyDescent="0.2">
      <c r="A8">
        <v>3</v>
      </c>
      <c r="B8">
        <v>6</v>
      </c>
    </row>
    <row r="9" spans="1:2" x14ac:dyDescent="0.2">
      <c r="A9">
        <v>4</v>
      </c>
      <c r="B9">
        <v>4</v>
      </c>
    </row>
    <row r="10" spans="1:2" x14ac:dyDescent="0.2">
      <c r="A10">
        <v>1</v>
      </c>
      <c r="B10">
        <v>1</v>
      </c>
    </row>
    <row r="11" spans="1:2" x14ac:dyDescent="0.2">
      <c r="A11">
        <v>3</v>
      </c>
      <c r="B11">
        <v>6</v>
      </c>
    </row>
    <row r="12" spans="1:2" x14ac:dyDescent="0.2">
      <c r="A12">
        <v>2</v>
      </c>
      <c r="B12">
        <v>2</v>
      </c>
    </row>
    <row r="13" spans="1:2" x14ac:dyDescent="0.2">
      <c r="A13">
        <v>3</v>
      </c>
      <c r="B13">
        <v>6</v>
      </c>
    </row>
    <row r="14" spans="1:2" x14ac:dyDescent="0.2">
      <c r="A14">
        <v>5</v>
      </c>
      <c r="B14">
        <v>5</v>
      </c>
    </row>
    <row r="15" spans="1:2" x14ac:dyDescent="0.2">
      <c r="A15">
        <v>2</v>
      </c>
      <c r="B15">
        <v>2</v>
      </c>
    </row>
    <row r="16" spans="1:2" x14ac:dyDescent="0.2">
      <c r="A16">
        <v>2</v>
      </c>
      <c r="B16">
        <v>4</v>
      </c>
    </row>
    <row r="17" spans="1:2" x14ac:dyDescent="0.2">
      <c r="A17">
        <v>4</v>
      </c>
      <c r="B17">
        <v>4</v>
      </c>
    </row>
    <row r="18" spans="1:2" x14ac:dyDescent="0.2">
      <c r="A18">
        <v>5</v>
      </c>
      <c r="B18">
        <v>5</v>
      </c>
    </row>
    <row r="19" spans="1:2" x14ac:dyDescent="0.2">
      <c r="A19">
        <v>4</v>
      </c>
      <c r="B19">
        <v>3</v>
      </c>
    </row>
    <row r="20" spans="1:2" x14ac:dyDescent="0.2">
      <c r="A20">
        <v>1</v>
      </c>
      <c r="B20">
        <v>1</v>
      </c>
    </row>
    <row r="21" spans="1:2" x14ac:dyDescent="0.2">
      <c r="A21">
        <v>1</v>
      </c>
      <c r="B21">
        <v>1</v>
      </c>
    </row>
    <row r="22" spans="1:2" x14ac:dyDescent="0.2">
      <c r="A22">
        <v>5</v>
      </c>
      <c r="B22">
        <v>5</v>
      </c>
    </row>
    <row r="23" spans="1:2" x14ac:dyDescent="0.2">
      <c r="A23">
        <v>4</v>
      </c>
      <c r="B23">
        <v>3</v>
      </c>
    </row>
    <row r="24" spans="1:2" x14ac:dyDescent="0.2">
      <c r="A24">
        <v>5</v>
      </c>
      <c r="B24">
        <v>5</v>
      </c>
    </row>
    <row r="25" spans="1:2" x14ac:dyDescent="0.2">
      <c r="A25">
        <v>2</v>
      </c>
      <c r="B25">
        <v>2</v>
      </c>
    </row>
    <row r="26" spans="1:2" x14ac:dyDescent="0.2">
      <c r="A26">
        <v>4</v>
      </c>
      <c r="B26">
        <v>3</v>
      </c>
    </row>
    <row r="27" spans="1:2" x14ac:dyDescent="0.2">
      <c r="A27">
        <v>1</v>
      </c>
      <c r="B27">
        <v>1</v>
      </c>
    </row>
    <row r="28" spans="1:2" x14ac:dyDescent="0.2">
      <c r="A28">
        <v>2</v>
      </c>
      <c r="B28">
        <v>2</v>
      </c>
    </row>
    <row r="29" spans="1:2" x14ac:dyDescent="0.2">
      <c r="A29">
        <v>4</v>
      </c>
      <c r="B29">
        <v>3</v>
      </c>
    </row>
    <row r="30" spans="1:2" x14ac:dyDescent="0.2">
      <c r="A30">
        <v>2</v>
      </c>
      <c r="B30">
        <v>2</v>
      </c>
    </row>
    <row r="31" spans="1:2" x14ac:dyDescent="0.2">
      <c r="A31">
        <v>5</v>
      </c>
      <c r="B31">
        <v>6</v>
      </c>
    </row>
    <row r="32" spans="1:2" x14ac:dyDescent="0.2">
      <c r="A32">
        <v>3</v>
      </c>
      <c r="B32">
        <v>5</v>
      </c>
    </row>
    <row r="33" spans="1:2" x14ac:dyDescent="0.2">
      <c r="A33">
        <v>3</v>
      </c>
      <c r="B33">
        <v>6</v>
      </c>
    </row>
    <row r="34" spans="1:2" x14ac:dyDescent="0.2">
      <c r="A34">
        <v>2</v>
      </c>
      <c r="B34">
        <v>2</v>
      </c>
    </row>
    <row r="35" spans="1:2" x14ac:dyDescent="0.2">
      <c r="A35">
        <v>4</v>
      </c>
      <c r="B35">
        <v>3</v>
      </c>
    </row>
    <row r="36" spans="1:2" x14ac:dyDescent="0.2">
      <c r="A36">
        <v>4</v>
      </c>
      <c r="B36">
        <v>4</v>
      </c>
    </row>
    <row r="37" spans="1:2" x14ac:dyDescent="0.2">
      <c r="A37">
        <v>3</v>
      </c>
      <c r="B37">
        <v>6</v>
      </c>
    </row>
    <row r="38" spans="1:2" x14ac:dyDescent="0.2">
      <c r="A38">
        <v>5</v>
      </c>
      <c r="B38">
        <v>5</v>
      </c>
    </row>
    <row r="39" spans="1:2" x14ac:dyDescent="0.2">
      <c r="A39">
        <v>4</v>
      </c>
      <c r="B39">
        <v>4</v>
      </c>
    </row>
    <row r="40" spans="1:2" x14ac:dyDescent="0.2">
      <c r="A40">
        <v>5</v>
      </c>
      <c r="B40">
        <v>5</v>
      </c>
    </row>
    <row r="41" spans="1:2" x14ac:dyDescent="0.2">
      <c r="A41">
        <v>1</v>
      </c>
      <c r="B41">
        <v>1</v>
      </c>
    </row>
    <row r="42" spans="1:2" x14ac:dyDescent="0.2">
      <c r="A42">
        <v>3</v>
      </c>
      <c r="B42">
        <v>2</v>
      </c>
    </row>
    <row r="43" spans="1:2" x14ac:dyDescent="0.2">
      <c r="A43">
        <v>3</v>
      </c>
      <c r="B43">
        <v>5</v>
      </c>
    </row>
    <row r="44" spans="1:2" x14ac:dyDescent="0.2">
      <c r="A44">
        <v>4</v>
      </c>
      <c r="B44">
        <v>4</v>
      </c>
    </row>
    <row r="45" spans="1:2" x14ac:dyDescent="0.2">
      <c r="A45">
        <v>5</v>
      </c>
      <c r="B45">
        <v>5</v>
      </c>
    </row>
    <row r="46" spans="1:2" x14ac:dyDescent="0.2">
      <c r="A46">
        <v>2</v>
      </c>
      <c r="B46">
        <v>2</v>
      </c>
    </row>
    <row r="47" spans="1:2" x14ac:dyDescent="0.2">
      <c r="A47">
        <v>4</v>
      </c>
      <c r="B47">
        <v>4</v>
      </c>
    </row>
    <row r="48" spans="1:2" x14ac:dyDescent="0.2">
      <c r="A48">
        <v>3</v>
      </c>
      <c r="B48">
        <v>5</v>
      </c>
    </row>
    <row r="49" spans="1:2" x14ac:dyDescent="0.2">
      <c r="A49">
        <v>1</v>
      </c>
      <c r="B49">
        <v>1</v>
      </c>
    </row>
    <row r="50" spans="1:2" x14ac:dyDescent="0.2">
      <c r="A50">
        <v>5</v>
      </c>
      <c r="B50">
        <v>5</v>
      </c>
    </row>
    <row r="51" spans="1:2" x14ac:dyDescent="0.2">
      <c r="A51">
        <v>1</v>
      </c>
      <c r="B51">
        <v>1</v>
      </c>
    </row>
    <row r="52" spans="1:2" x14ac:dyDescent="0.2">
      <c r="A52">
        <v>2</v>
      </c>
      <c r="B52">
        <v>2</v>
      </c>
    </row>
    <row r="53" spans="1:2" x14ac:dyDescent="0.2">
      <c r="A53">
        <v>2</v>
      </c>
      <c r="B53">
        <v>2</v>
      </c>
    </row>
    <row r="54" spans="1:2" x14ac:dyDescent="0.2">
      <c r="A54">
        <v>2</v>
      </c>
      <c r="B54">
        <v>2</v>
      </c>
    </row>
    <row r="55" spans="1:2" x14ac:dyDescent="0.2">
      <c r="A55">
        <v>5</v>
      </c>
      <c r="B55">
        <v>6</v>
      </c>
    </row>
    <row r="56" spans="1:2" x14ac:dyDescent="0.2">
      <c r="A56">
        <v>4</v>
      </c>
      <c r="B56">
        <v>3</v>
      </c>
    </row>
    <row r="57" spans="1:2" x14ac:dyDescent="0.2">
      <c r="A57">
        <v>3</v>
      </c>
      <c r="B57">
        <v>6</v>
      </c>
    </row>
    <row r="58" spans="1:2" x14ac:dyDescent="0.2">
      <c r="A58">
        <v>5</v>
      </c>
      <c r="B58">
        <v>6</v>
      </c>
    </row>
    <row r="59" spans="1:2" x14ac:dyDescent="0.2">
      <c r="A59">
        <v>4</v>
      </c>
      <c r="B59">
        <v>3</v>
      </c>
    </row>
    <row r="60" spans="1:2" x14ac:dyDescent="0.2">
      <c r="A60">
        <v>2</v>
      </c>
      <c r="B60">
        <v>2</v>
      </c>
    </row>
    <row r="61" spans="1:2" x14ac:dyDescent="0.2">
      <c r="A61">
        <v>1</v>
      </c>
      <c r="B61">
        <v>1</v>
      </c>
    </row>
    <row r="62" spans="1:2" x14ac:dyDescent="0.2">
      <c r="A62">
        <v>1</v>
      </c>
      <c r="B62">
        <v>6</v>
      </c>
    </row>
    <row r="63" spans="1:2" x14ac:dyDescent="0.2">
      <c r="A63">
        <v>5</v>
      </c>
      <c r="B63">
        <v>5</v>
      </c>
    </row>
    <row r="64" spans="1:2" x14ac:dyDescent="0.2">
      <c r="A64">
        <v>3</v>
      </c>
      <c r="B64">
        <v>6</v>
      </c>
    </row>
    <row r="65" spans="1:2" x14ac:dyDescent="0.2">
      <c r="A65">
        <v>1</v>
      </c>
      <c r="B65">
        <v>1</v>
      </c>
    </row>
    <row r="66" spans="1:2" x14ac:dyDescent="0.2">
      <c r="A66">
        <v>3</v>
      </c>
      <c r="B66">
        <v>6</v>
      </c>
    </row>
    <row r="67" spans="1:2" x14ac:dyDescent="0.2">
      <c r="A67">
        <v>4</v>
      </c>
      <c r="B67">
        <v>4</v>
      </c>
    </row>
    <row r="68" spans="1:2" x14ac:dyDescent="0.2">
      <c r="A68">
        <v>4</v>
      </c>
      <c r="B68">
        <v>1</v>
      </c>
    </row>
    <row r="69" spans="1:2" x14ac:dyDescent="0.2">
      <c r="A69">
        <v>3</v>
      </c>
      <c r="B69">
        <v>6</v>
      </c>
    </row>
    <row r="70" spans="1:2" x14ac:dyDescent="0.2">
      <c r="A70">
        <v>3</v>
      </c>
      <c r="B70">
        <v>6</v>
      </c>
    </row>
    <row r="71" spans="1:2" x14ac:dyDescent="0.2">
      <c r="A71">
        <v>5</v>
      </c>
      <c r="B71">
        <v>4</v>
      </c>
    </row>
    <row r="72" spans="1:2" x14ac:dyDescent="0.2">
      <c r="A72">
        <v>4</v>
      </c>
      <c r="B72">
        <v>3</v>
      </c>
    </row>
    <row r="73" spans="1:2" x14ac:dyDescent="0.2">
      <c r="A73">
        <v>4</v>
      </c>
      <c r="B73">
        <v>3</v>
      </c>
    </row>
    <row r="74" spans="1:2" x14ac:dyDescent="0.2">
      <c r="A74">
        <v>5</v>
      </c>
      <c r="B74">
        <v>5</v>
      </c>
    </row>
    <row r="75" spans="1:2" x14ac:dyDescent="0.2">
      <c r="A75">
        <v>1</v>
      </c>
      <c r="B75">
        <v>1</v>
      </c>
    </row>
    <row r="76" spans="1:2" x14ac:dyDescent="0.2">
      <c r="A76">
        <v>4</v>
      </c>
      <c r="B76">
        <v>3</v>
      </c>
    </row>
    <row r="77" spans="1:2" x14ac:dyDescent="0.2">
      <c r="A77">
        <v>2</v>
      </c>
      <c r="B77">
        <v>2</v>
      </c>
    </row>
    <row r="78" spans="1:2" x14ac:dyDescent="0.2">
      <c r="A78">
        <v>4</v>
      </c>
      <c r="B78">
        <v>4</v>
      </c>
    </row>
    <row r="79" spans="1:2" x14ac:dyDescent="0.2">
      <c r="A79">
        <v>2</v>
      </c>
      <c r="B79">
        <v>2</v>
      </c>
    </row>
    <row r="80" spans="1:2" x14ac:dyDescent="0.2">
      <c r="A80">
        <v>1</v>
      </c>
      <c r="B80">
        <v>1</v>
      </c>
    </row>
    <row r="81" spans="1:2" x14ac:dyDescent="0.2">
      <c r="A81">
        <v>4</v>
      </c>
      <c r="B81">
        <v>3</v>
      </c>
    </row>
    <row r="82" spans="1:2" x14ac:dyDescent="0.2">
      <c r="A82">
        <v>1</v>
      </c>
      <c r="B82">
        <v>1</v>
      </c>
    </row>
    <row r="83" spans="1:2" x14ac:dyDescent="0.2">
      <c r="A83">
        <v>4</v>
      </c>
      <c r="B83">
        <v>4</v>
      </c>
    </row>
    <row r="84" spans="1:2" x14ac:dyDescent="0.2">
      <c r="A84">
        <v>3</v>
      </c>
      <c r="B84">
        <v>1</v>
      </c>
    </row>
    <row r="85" spans="1:2" x14ac:dyDescent="0.2">
      <c r="A85">
        <v>1</v>
      </c>
      <c r="B85">
        <v>1</v>
      </c>
    </row>
    <row r="86" spans="1:2" x14ac:dyDescent="0.2">
      <c r="A86">
        <v>5</v>
      </c>
      <c r="B86">
        <v>5</v>
      </c>
    </row>
    <row r="87" spans="1:2" x14ac:dyDescent="0.2">
      <c r="A87">
        <v>1</v>
      </c>
      <c r="B87">
        <v>1</v>
      </c>
    </row>
    <row r="88" spans="1:2" x14ac:dyDescent="0.2">
      <c r="A88">
        <v>4</v>
      </c>
      <c r="B88">
        <v>4</v>
      </c>
    </row>
    <row r="89" spans="1:2" x14ac:dyDescent="0.2">
      <c r="A89">
        <v>4</v>
      </c>
      <c r="B89">
        <v>4</v>
      </c>
    </row>
    <row r="90" spans="1:2" x14ac:dyDescent="0.2">
      <c r="A90">
        <v>4</v>
      </c>
      <c r="B90">
        <v>3</v>
      </c>
    </row>
    <row r="91" spans="1:2" x14ac:dyDescent="0.2">
      <c r="A91">
        <v>2</v>
      </c>
      <c r="B91">
        <v>2</v>
      </c>
    </row>
    <row r="92" spans="1:2" x14ac:dyDescent="0.2">
      <c r="A92">
        <v>1</v>
      </c>
      <c r="B92">
        <v>1</v>
      </c>
    </row>
    <row r="93" spans="1:2" x14ac:dyDescent="0.2">
      <c r="A93">
        <v>4</v>
      </c>
      <c r="B93">
        <v>3</v>
      </c>
    </row>
    <row r="94" spans="1:2" x14ac:dyDescent="0.2">
      <c r="A94">
        <v>4</v>
      </c>
      <c r="B94">
        <v>3</v>
      </c>
    </row>
    <row r="95" spans="1:2" x14ac:dyDescent="0.2">
      <c r="A95">
        <v>5</v>
      </c>
      <c r="B95">
        <v>5</v>
      </c>
    </row>
    <row r="96" spans="1:2" x14ac:dyDescent="0.2">
      <c r="A96">
        <v>5</v>
      </c>
      <c r="B96">
        <v>5</v>
      </c>
    </row>
    <row r="97" spans="1:2" x14ac:dyDescent="0.2">
      <c r="A97">
        <v>3</v>
      </c>
      <c r="B97">
        <v>6</v>
      </c>
    </row>
    <row r="98" spans="1:2" x14ac:dyDescent="0.2">
      <c r="A98">
        <v>2</v>
      </c>
      <c r="B98">
        <v>2</v>
      </c>
    </row>
    <row r="99" spans="1:2" x14ac:dyDescent="0.2">
      <c r="A99">
        <v>1</v>
      </c>
      <c r="B99">
        <v>1</v>
      </c>
    </row>
    <row r="100" spans="1:2" x14ac:dyDescent="0.2">
      <c r="A100">
        <v>3</v>
      </c>
      <c r="B100">
        <v>6</v>
      </c>
    </row>
    <row r="101" spans="1:2" x14ac:dyDescent="0.2">
      <c r="A101">
        <v>1</v>
      </c>
      <c r="B101">
        <v>1</v>
      </c>
    </row>
    <row r="102" spans="1:2" x14ac:dyDescent="0.2">
      <c r="A102">
        <v>1</v>
      </c>
      <c r="B102">
        <v>1</v>
      </c>
    </row>
    <row r="103" spans="1:2" x14ac:dyDescent="0.2">
      <c r="A103">
        <v>5</v>
      </c>
      <c r="B103">
        <v>5</v>
      </c>
    </row>
    <row r="104" spans="1:2" x14ac:dyDescent="0.2">
      <c r="A104">
        <v>3</v>
      </c>
      <c r="B104">
        <v>6</v>
      </c>
    </row>
    <row r="105" spans="1:2" x14ac:dyDescent="0.2">
      <c r="A105">
        <v>2</v>
      </c>
      <c r="B105">
        <v>2</v>
      </c>
    </row>
    <row r="106" spans="1:2" x14ac:dyDescent="0.2">
      <c r="A106">
        <v>3</v>
      </c>
      <c r="B106">
        <v>6</v>
      </c>
    </row>
    <row r="107" spans="1:2" x14ac:dyDescent="0.2">
      <c r="A107">
        <v>5</v>
      </c>
      <c r="B107">
        <v>5</v>
      </c>
    </row>
    <row r="108" spans="1:2" x14ac:dyDescent="0.2">
      <c r="A108">
        <v>2</v>
      </c>
      <c r="B108">
        <v>2</v>
      </c>
    </row>
    <row r="109" spans="1:2" x14ac:dyDescent="0.2">
      <c r="A109">
        <v>3</v>
      </c>
      <c r="B109">
        <v>6</v>
      </c>
    </row>
    <row r="110" spans="1:2" x14ac:dyDescent="0.2">
      <c r="A110">
        <v>1</v>
      </c>
      <c r="B110">
        <v>1</v>
      </c>
    </row>
    <row r="111" spans="1:2" x14ac:dyDescent="0.2">
      <c r="A111">
        <v>4</v>
      </c>
      <c r="B111">
        <v>3</v>
      </c>
    </row>
    <row r="112" spans="1:2" x14ac:dyDescent="0.2">
      <c r="A112">
        <v>1</v>
      </c>
      <c r="B112">
        <v>1</v>
      </c>
    </row>
    <row r="113" spans="1:2" x14ac:dyDescent="0.2">
      <c r="A113">
        <v>3</v>
      </c>
      <c r="B113">
        <v>6</v>
      </c>
    </row>
    <row r="114" spans="1:2" x14ac:dyDescent="0.2">
      <c r="A114">
        <v>3</v>
      </c>
      <c r="B114">
        <v>6</v>
      </c>
    </row>
    <row r="115" spans="1:2" x14ac:dyDescent="0.2">
      <c r="A115">
        <v>2</v>
      </c>
      <c r="B115">
        <v>2</v>
      </c>
    </row>
    <row r="116" spans="1:2" x14ac:dyDescent="0.2">
      <c r="A116">
        <v>1</v>
      </c>
      <c r="B116">
        <v>1</v>
      </c>
    </row>
    <row r="117" spans="1:2" x14ac:dyDescent="0.2">
      <c r="A117">
        <v>1</v>
      </c>
      <c r="B117">
        <v>1</v>
      </c>
    </row>
    <row r="118" spans="1:2" x14ac:dyDescent="0.2">
      <c r="A118">
        <v>4</v>
      </c>
      <c r="B118">
        <v>4</v>
      </c>
    </row>
    <row r="119" spans="1:2" x14ac:dyDescent="0.2">
      <c r="A119">
        <v>5</v>
      </c>
      <c r="B119">
        <v>2</v>
      </c>
    </row>
    <row r="120" spans="1:2" x14ac:dyDescent="0.2">
      <c r="A120">
        <v>1</v>
      </c>
      <c r="B120">
        <v>1</v>
      </c>
    </row>
    <row r="121" spans="1:2" x14ac:dyDescent="0.2">
      <c r="A121">
        <v>3</v>
      </c>
      <c r="B121">
        <v>6</v>
      </c>
    </row>
    <row r="122" spans="1:2" x14ac:dyDescent="0.2">
      <c r="A122">
        <v>2</v>
      </c>
      <c r="B122">
        <v>2</v>
      </c>
    </row>
    <row r="123" spans="1:2" x14ac:dyDescent="0.2">
      <c r="A123">
        <v>5</v>
      </c>
      <c r="B123">
        <v>5</v>
      </c>
    </row>
    <row r="124" spans="1:2" x14ac:dyDescent="0.2">
      <c r="A124">
        <v>1</v>
      </c>
      <c r="B124">
        <v>1</v>
      </c>
    </row>
    <row r="125" spans="1:2" x14ac:dyDescent="0.2">
      <c r="A125">
        <v>1</v>
      </c>
      <c r="B125">
        <v>1</v>
      </c>
    </row>
    <row r="126" spans="1:2" x14ac:dyDescent="0.2">
      <c r="A126">
        <v>2</v>
      </c>
      <c r="B126">
        <v>6</v>
      </c>
    </row>
    <row r="127" spans="1:2" x14ac:dyDescent="0.2">
      <c r="A127">
        <v>2</v>
      </c>
      <c r="B127">
        <v>2</v>
      </c>
    </row>
    <row r="128" spans="1:2" x14ac:dyDescent="0.2">
      <c r="A128">
        <v>4</v>
      </c>
      <c r="B128">
        <v>3</v>
      </c>
    </row>
    <row r="129" spans="1:2" x14ac:dyDescent="0.2">
      <c r="A129">
        <v>2</v>
      </c>
      <c r="B129">
        <v>2</v>
      </c>
    </row>
    <row r="130" spans="1:2" x14ac:dyDescent="0.2">
      <c r="A130">
        <v>5</v>
      </c>
      <c r="B130">
        <v>4</v>
      </c>
    </row>
    <row r="131" spans="1:2" x14ac:dyDescent="0.2">
      <c r="A131">
        <v>3</v>
      </c>
      <c r="B131">
        <v>6</v>
      </c>
    </row>
    <row r="132" spans="1:2" x14ac:dyDescent="0.2">
      <c r="A132">
        <v>5</v>
      </c>
      <c r="B132">
        <v>5</v>
      </c>
    </row>
    <row r="133" spans="1:2" x14ac:dyDescent="0.2">
      <c r="A133">
        <v>1</v>
      </c>
      <c r="B133">
        <v>1</v>
      </c>
    </row>
    <row r="134" spans="1:2" x14ac:dyDescent="0.2">
      <c r="A134">
        <v>1</v>
      </c>
      <c r="B134">
        <v>1</v>
      </c>
    </row>
    <row r="135" spans="1:2" x14ac:dyDescent="0.2">
      <c r="A135">
        <v>3</v>
      </c>
      <c r="B135">
        <v>2</v>
      </c>
    </row>
    <row r="136" spans="1:2" x14ac:dyDescent="0.2">
      <c r="A136">
        <v>5</v>
      </c>
      <c r="B136">
        <v>5</v>
      </c>
    </row>
    <row r="137" spans="1:2" x14ac:dyDescent="0.2">
      <c r="A137">
        <v>4</v>
      </c>
      <c r="B137">
        <v>4</v>
      </c>
    </row>
    <row r="138" spans="1:2" x14ac:dyDescent="0.2">
      <c r="A138">
        <v>3</v>
      </c>
      <c r="B138">
        <v>6</v>
      </c>
    </row>
    <row r="139" spans="1:2" x14ac:dyDescent="0.2">
      <c r="A139">
        <v>4</v>
      </c>
      <c r="B139">
        <v>4</v>
      </c>
    </row>
    <row r="140" spans="1:2" x14ac:dyDescent="0.2">
      <c r="A140">
        <v>3</v>
      </c>
      <c r="B140">
        <v>6</v>
      </c>
    </row>
    <row r="141" spans="1:2" x14ac:dyDescent="0.2">
      <c r="A141">
        <v>1</v>
      </c>
      <c r="B141">
        <v>1</v>
      </c>
    </row>
    <row r="142" spans="1:2" x14ac:dyDescent="0.2">
      <c r="A142">
        <v>4</v>
      </c>
      <c r="B142">
        <v>4</v>
      </c>
    </row>
    <row r="143" spans="1:2" x14ac:dyDescent="0.2">
      <c r="A143">
        <v>4</v>
      </c>
      <c r="B143">
        <v>3</v>
      </c>
    </row>
    <row r="144" spans="1:2" x14ac:dyDescent="0.2">
      <c r="A144">
        <v>2</v>
      </c>
      <c r="B144">
        <v>2</v>
      </c>
    </row>
    <row r="145" spans="1:2" x14ac:dyDescent="0.2">
      <c r="A145">
        <v>3</v>
      </c>
      <c r="B145">
        <v>6</v>
      </c>
    </row>
    <row r="146" spans="1:2" x14ac:dyDescent="0.2">
      <c r="A146">
        <v>3</v>
      </c>
      <c r="B146">
        <v>6</v>
      </c>
    </row>
    <row r="147" spans="1:2" x14ac:dyDescent="0.2">
      <c r="A147">
        <v>3</v>
      </c>
      <c r="B147">
        <v>6</v>
      </c>
    </row>
    <row r="148" spans="1:2" x14ac:dyDescent="0.2">
      <c r="A148">
        <v>4</v>
      </c>
      <c r="B148">
        <v>3</v>
      </c>
    </row>
    <row r="149" spans="1:2" x14ac:dyDescent="0.2">
      <c r="A149">
        <v>5</v>
      </c>
      <c r="B149">
        <v>5</v>
      </c>
    </row>
    <row r="150" spans="1:2" x14ac:dyDescent="0.2">
      <c r="A150">
        <v>4</v>
      </c>
      <c r="B150">
        <v>1</v>
      </c>
    </row>
    <row r="151" spans="1:2" x14ac:dyDescent="0.2">
      <c r="A151">
        <v>4</v>
      </c>
      <c r="B151">
        <v>3</v>
      </c>
    </row>
    <row r="152" spans="1:2" x14ac:dyDescent="0.2">
      <c r="A152">
        <v>4</v>
      </c>
      <c r="B152">
        <v>3</v>
      </c>
    </row>
    <row r="153" spans="1:2" x14ac:dyDescent="0.2">
      <c r="A153">
        <v>2</v>
      </c>
      <c r="B153">
        <v>2</v>
      </c>
    </row>
    <row r="154" spans="1:2" x14ac:dyDescent="0.2">
      <c r="A154">
        <v>3</v>
      </c>
      <c r="B154">
        <v>6</v>
      </c>
    </row>
    <row r="155" spans="1:2" x14ac:dyDescent="0.2">
      <c r="A155">
        <v>2</v>
      </c>
      <c r="B155">
        <v>2</v>
      </c>
    </row>
    <row r="156" spans="1:2" x14ac:dyDescent="0.2">
      <c r="A156">
        <v>3</v>
      </c>
      <c r="B156">
        <v>6</v>
      </c>
    </row>
    <row r="157" spans="1:2" x14ac:dyDescent="0.2">
      <c r="A157">
        <v>3</v>
      </c>
      <c r="B157">
        <v>6</v>
      </c>
    </row>
    <row r="158" spans="1:2" x14ac:dyDescent="0.2">
      <c r="A158">
        <v>5</v>
      </c>
      <c r="B158">
        <v>4</v>
      </c>
    </row>
    <row r="159" spans="1:2" x14ac:dyDescent="0.2">
      <c r="A159">
        <v>4</v>
      </c>
      <c r="B159">
        <v>4</v>
      </c>
    </row>
    <row r="160" spans="1:2" x14ac:dyDescent="0.2">
      <c r="A160">
        <v>4</v>
      </c>
      <c r="B160">
        <v>4</v>
      </c>
    </row>
    <row r="161" spans="1:2" x14ac:dyDescent="0.2">
      <c r="A161">
        <v>3</v>
      </c>
      <c r="B161">
        <v>6</v>
      </c>
    </row>
    <row r="162" spans="1:2" x14ac:dyDescent="0.2">
      <c r="A162">
        <v>5</v>
      </c>
      <c r="B162">
        <v>5</v>
      </c>
    </row>
    <row r="163" spans="1:2" x14ac:dyDescent="0.2">
      <c r="A163">
        <v>1</v>
      </c>
      <c r="B163">
        <v>1</v>
      </c>
    </row>
    <row r="164" spans="1:2" x14ac:dyDescent="0.2">
      <c r="A164">
        <v>1</v>
      </c>
      <c r="B164">
        <v>1</v>
      </c>
    </row>
    <row r="165" spans="1:2" x14ac:dyDescent="0.2">
      <c r="A165">
        <v>4</v>
      </c>
      <c r="B165">
        <v>3</v>
      </c>
    </row>
    <row r="166" spans="1:2" x14ac:dyDescent="0.2">
      <c r="A166">
        <v>1</v>
      </c>
      <c r="B166">
        <v>1</v>
      </c>
    </row>
    <row r="167" spans="1:2" x14ac:dyDescent="0.2">
      <c r="A167">
        <v>4</v>
      </c>
      <c r="B167">
        <v>3</v>
      </c>
    </row>
    <row r="168" spans="1:2" x14ac:dyDescent="0.2">
      <c r="A168">
        <v>2</v>
      </c>
      <c r="B168">
        <v>2</v>
      </c>
    </row>
    <row r="169" spans="1:2" x14ac:dyDescent="0.2">
      <c r="A169">
        <v>2</v>
      </c>
      <c r="B169">
        <v>2</v>
      </c>
    </row>
    <row r="170" spans="1:2" x14ac:dyDescent="0.2">
      <c r="A170">
        <v>4</v>
      </c>
      <c r="B170">
        <v>3</v>
      </c>
    </row>
    <row r="171" spans="1:2" x14ac:dyDescent="0.2">
      <c r="A171">
        <v>4</v>
      </c>
      <c r="B171">
        <v>4</v>
      </c>
    </row>
    <row r="172" spans="1:2" x14ac:dyDescent="0.2">
      <c r="A172">
        <v>3</v>
      </c>
      <c r="B172">
        <v>6</v>
      </c>
    </row>
    <row r="173" spans="1:2" x14ac:dyDescent="0.2">
      <c r="A173">
        <v>2</v>
      </c>
      <c r="B173">
        <v>2</v>
      </c>
    </row>
    <row r="174" spans="1:2" x14ac:dyDescent="0.2">
      <c r="A174">
        <v>3</v>
      </c>
      <c r="B174">
        <v>6</v>
      </c>
    </row>
    <row r="175" spans="1:2" x14ac:dyDescent="0.2">
      <c r="A175">
        <v>1</v>
      </c>
      <c r="B175">
        <v>1</v>
      </c>
    </row>
    <row r="176" spans="1:2" x14ac:dyDescent="0.2">
      <c r="A176">
        <v>2</v>
      </c>
      <c r="B176">
        <v>2</v>
      </c>
    </row>
    <row r="177" spans="1:2" x14ac:dyDescent="0.2">
      <c r="A177">
        <v>4</v>
      </c>
      <c r="B177">
        <v>4</v>
      </c>
    </row>
    <row r="178" spans="1:2" x14ac:dyDescent="0.2">
      <c r="A178">
        <v>4</v>
      </c>
      <c r="B178">
        <v>3</v>
      </c>
    </row>
    <row r="179" spans="1:2" x14ac:dyDescent="0.2">
      <c r="A179">
        <v>1</v>
      </c>
      <c r="B179">
        <v>1</v>
      </c>
    </row>
    <row r="180" spans="1:2" x14ac:dyDescent="0.2">
      <c r="A180">
        <v>3</v>
      </c>
      <c r="B180">
        <v>6</v>
      </c>
    </row>
    <row r="181" spans="1:2" x14ac:dyDescent="0.2">
      <c r="A181">
        <v>3</v>
      </c>
      <c r="B181">
        <v>6</v>
      </c>
    </row>
    <row r="182" spans="1:2" x14ac:dyDescent="0.2">
      <c r="A182">
        <v>3</v>
      </c>
      <c r="B182">
        <v>5</v>
      </c>
    </row>
    <row r="183" spans="1:2" x14ac:dyDescent="0.2">
      <c r="A183">
        <v>4</v>
      </c>
      <c r="B183">
        <v>4</v>
      </c>
    </row>
    <row r="184" spans="1:2" x14ac:dyDescent="0.2">
      <c r="A184">
        <v>2</v>
      </c>
      <c r="B184">
        <v>2</v>
      </c>
    </row>
    <row r="185" spans="1:2" x14ac:dyDescent="0.2">
      <c r="A185">
        <v>2</v>
      </c>
      <c r="B185">
        <v>2</v>
      </c>
    </row>
    <row r="186" spans="1:2" x14ac:dyDescent="0.2">
      <c r="A186">
        <v>3</v>
      </c>
      <c r="B186">
        <v>6</v>
      </c>
    </row>
    <row r="187" spans="1:2" x14ac:dyDescent="0.2">
      <c r="A187">
        <v>3</v>
      </c>
      <c r="B187">
        <v>6</v>
      </c>
    </row>
    <row r="188" spans="1:2" x14ac:dyDescent="0.2">
      <c r="A188">
        <v>5</v>
      </c>
      <c r="B188">
        <v>5</v>
      </c>
    </row>
    <row r="189" spans="1:2" x14ac:dyDescent="0.2">
      <c r="A189">
        <v>3</v>
      </c>
      <c r="B189">
        <v>6</v>
      </c>
    </row>
    <row r="190" spans="1:2" x14ac:dyDescent="0.2">
      <c r="A190">
        <v>4</v>
      </c>
      <c r="B190">
        <v>3</v>
      </c>
    </row>
    <row r="191" spans="1:2" x14ac:dyDescent="0.2">
      <c r="A191">
        <v>2</v>
      </c>
      <c r="B191">
        <v>2</v>
      </c>
    </row>
    <row r="192" spans="1:2" x14ac:dyDescent="0.2">
      <c r="A192">
        <v>4</v>
      </c>
      <c r="B192">
        <v>3</v>
      </c>
    </row>
    <row r="193" spans="1:2" x14ac:dyDescent="0.2">
      <c r="A193">
        <v>3</v>
      </c>
      <c r="B193">
        <v>6</v>
      </c>
    </row>
    <row r="194" spans="1:2" x14ac:dyDescent="0.2">
      <c r="A194">
        <v>5</v>
      </c>
      <c r="B194">
        <v>4</v>
      </c>
    </row>
    <row r="195" spans="1:2" x14ac:dyDescent="0.2">
      <c r="A195">
        <v>4</v>
      </c>
      <c r="B195">
        <v>4</v>
      </c>
    </row>
    <row r="196" spans="1:2" x14ac:dyDescent="0.2">
      <c r="A196">
        <v>4</v>
      </c>
      <c r="B196">
        <v>3</v>
      </c>
    </row>
    <row r="197" spans="1:2" x14ac:dyDescent="0.2">
      <c r="A197">
        <v>4</v>
      </c>
      <c r="B197">
        <v>4</v>
      </c>
    </row>
    <row r="198" spans="1:2" x14ac:dyDescent="0.2">
      <c r="A198">
        <v>1</v>
      </c>
      <c r="B198">
        <v>1</v>
      </c>
    </row>
    <row r="199" spans="1:2" x14ac:dyDescent="0.2">
      <c r="A199">
        <v>5</v>
      </c>
      <c r="B199">
        <v>5</v>
      </c>
    </row>
    <row r="200" spans="1:2" x14ac:dyDescent="0.2">
      <c r="A200">
        <v>3</v>
      </c>
      <c r="B200">
        <v>6</v>
      </c>
    </row>
    <row r="201" spans="1:2" x14ac:dyDescent="0.2">
      <c r="A201">
        <v>3</v>
      </c>
      <c r="B201">
        <v>6</v>
      </c>
    </row>
    <row r="202" spans="1:2" x14ac:dyDescent="0.2">
      <c r="A202">
        <v>5</v>
      </c>
      <c r="B202">
        <v>5</v>
      </c>
    </row>
    <row r="203" spans="1:2" x14ac:dyDescent="0.2">
      <c r="A203">
        <v>1</v>
      </c>
      <c r="B203">
        <v>1</v>
      </c>
    </row>
    <row r="204" spans="1:2" x14ac:dyDescent="0.2">
      <c r="A204">
        <v>2</v>
      </c>
      <c r="B204">
        <v>2</v>
      </c>
    </row>
    <row r="205" spans="1:2" x14ac:dyDescent="0.2">
      <c r="A205">
        <v>5</v>
      </c>
      <c r="B205">
        <v>2</v>
      </c>
    </row>
    <row r="206" spans="1:2" x14ac:dyDescent="0.2">
      <c r="A206">
        <v>4</v>
      </c>
      <c r="B206">
        <v>4</v>
      </c>
    </row>
    <row r="207" spans="1:2" x14ac:dyDescent="0.2">
      <c r="A207">
        <v>2</v>
      </c>
      <c r="B207">
        <v>2</v>
      </c>
    </row>
    <row r="208" spans="1:2" x14ac:dyDescent="0.2">
      <c r="A208">
        <v>5</v>
      </c>
      <c r="B208">
        <v>6</v>
      </c>
    </row>
    <row r="209" spans="1:2" x14ac:dyDescent="0.2">
      <c r="A209">
        <v>1</v>
      </c>
      <c r="B209">
        <v>1</v>
      </c>
    </row>
    <row r="210" spans="1:2" x14ac:dyDescent="0.2">
      <c r="A210">
        <v>2</v>
      </c>
      <c r="B210">
        <v>2</v>
      </c>
    </row>
    <row r="211" spans="1:2" x14ac:dyDescent="0.2">
      <c r="A211">
        <v>2</v>
      </c>
      <c r="B211">
        <v>2</v>
      </c>
    </row>
    <row r="212" spans="1:2" x14ac:dyDescent="0.2">
      <c r="A212">
        <v>1</v>
      </c>
      <c r="B212">
        <v>1</v>
      </c>
    </row>
    <row r="213" spans="1:2" x14ac:dyDescent="0.2">
      <c r="A213">
        <v>1</v>
      </c>
      <c r="B213">
        <v>1</v>
      </c>
    </row>
    <row r="214" spans="1:2" x14ac:dyDescent="0.2">
      <c r="A214">
        <v>5</v>
      </c>
      <c r="B214">
        <v>5</v>
      </c>
    </row>
    <row r="215" spans="1:2" x14ac:dyDescent="0.2">
      <c r="A215">
        <v>3</v>
      </c>
      <c r="B215">
        <v>6</v>
      </c>
    </row>
    <row r="216" spans="1:2" x14ac:dyDescent="0.2">
      <c r="A216">
        <v>2</v>
      </c>
      <c r="B216">
        <v>2</v>
      </c>
    </row>
    <row r="217" spans="1:2" x14ac:dyDescent="0.2">
      <c r="A217">
        <v>3</v>
      </c>
      <c r="B217">
        <v>6</v>
      </c>
    </row>
    <row r="218" spans="1:2" x14ac:dyDescent="0.2">
      <c r="A218">
        <v>1</v>
      </c>
      <c r="B218">
        <v>1</v>
      </c>
    </row>
    <row r="219" spans="1:2" x14ac:dyDescent="0.2">
      <c r="A219">
        <v>2</v>
      </c>
      <c r="B219">
        <v>2</v>
      </c>
    </row>
    <row r="220" spans="1:2" x14ac:dyDescent="0.2">
      <c r="A220">
        <v>1</v>
      </c>
      <c r="B220">
        <v>1</v>
      </c>
    </row>
    <row r="221" spans="1:2" x14ac:dyDescent="0.2">
      <c r="A221">
        <v>5</v>
      </c>
      <c r="B221">
        <v>5</v>
      </c>
    </row>
    <row r="222" spans="1:2" x14ac:dyDescent="0.2">
      <c r="A222">
        <v>1</v>
      </c>
      <c r="B222">
        <v>1</v>
      </c>
    </row>
    <row r="223" spans="1:2" x14ac:dyDescent="0.2">
      <c r="A223">
        <v>4</v>
      </c>
      <c r="B223">
        <v>3</v>
      </c>
    </row>
    <row r="224" spans="1:2" x14ac:dyDescent="0.2">
      <c r="A224">
        <v>1</v>
      </c>
      <c r="B224">
        <v>1</v>
      </c>
    </row>
    <row r="225" spans="1:2" x14ac:dyDescent="0.2">
      <c r="A225">
        <v>5</v>
      </c>
      <c r="B225">
        <v>5</v>
      </c>
    </row>
    <row r="226" spans="1:2" x14ac:dyDescent="0.2">
      <c r="A226">
        <v>2</v>
      </c>
      <c r="B226">
        <v>2</v>
      </c>
    </row>
    <row r="227" spans="1:2" x14ac:dyDescent="0.2">
      <c r="A227">
        <v>3</v>
      </c>
      <c r="B227">
        <v>6</v>
      </c>
    </row>
    <row r="228" spans="1:2" x14ac:dyDescent="0.2">
      <c r="A228">
        <v>5</v>
      </c>
      <c r="B228">
        <v>5</v>
      </c>
    </row>
    <row r="229" spans="1:2" x14ac:dyDescent="0.2">
      <c r="A229">
        <v>4</v>
      </c>
      <c r="B229">
        <v>3</v>
      </c>
    </row>
    <row r="230" spans="1:2" x14ac:dyDescent="0.2">
      <c r="A230">
        <v>4</v>
      </c>
      <c r="B230">
        <v>3</v>
      </c>
    </row>
    <row r="231" spans="1:2" x14ac:dyDescent="0.2">
      <c r="A231">
        <v>4</v>
      </c>
      <c r="B231">
        <v>4</v>
      </c>
    </row>
    <row r="232" spans="1:2" x14ac:dyDescent="0.2">
      <c r="A232">
        <v>2</v>
      </c>
      <c r="B232">
        <v>2</v>
      </c>
    </row>
    <row r="233" spans="1:2" x14ac:dyDescent="0.2">
      <c r="A233">
        <v>4</v>
      </c>
      <c r="B233">
        <v>4</v>
      </c>
    </row>
    <row r="234" spans="1:2" x14ac:dyDescent="0.2">
      <c r="A234">
        <v>2</v>
      </c>
      <c r="B234">
        <v>2</v>
      </c>
    </row>
    <row r="235" spans="1:2" x14ac:dyDescent="0.2">
      <c r="A235">
        <v>4</v>
      </c>
      <c r="B235">
        <v>6</v>
      </c>
    </row>
    <row r="236" spans="1:2" x14ac:dyDescent="0.2">
      <c r="A236">
        <v>5</v>
      </c>
      <c r="B236">
        <v>5</v>
      </c>
    </row>
    <row r="237" spans="1:2" x14ac:dyDescent="0.2">
      <c r="A237">
        <v>4</v>
      </c>
      <c r="B237">
        <v>4</v>
      </c>
    </row>
    <row r="238" spans="1:2" x14ac:dyDescent="0.2">
      <c r="A238">
        <v>4</v>
      </c>
      <c r="B238">
        <v>3</v>
      </c>
    </row>
    <row r="239" spans="1:2" x14ac:dyDescent="0.2">
      <c r="A239">
        <v>5</v>
      </c>
      <c r="B239">
        <v>5</v>
      </c>
    </row>
    <row r="240" spans="1:2" x14ac:dyDescent="0.2">
      <c r="A240">
        <v>4</v>
      </c>
      <c r="B240">
        <v>3</v>
      </c>
    </row>
    <row r="241" spans="1:2" x14ac:dyDescent="0.2">
      <c r="A241">
        <v>2</v>
      </c>
      <c r="B241">
        <v>2</v>
      </c>
    </row>
    <row r="242" spans="1:2" x14ac:dyDescent="0.2">
      <c r="A242">
        <v>1</v>
      </c>
      <c r="B242">
        <v>1</v>
      </c>
    </row>
    <row r="243" spans="1:2" x14ac:dyDescent="0.2">
      <c r="A243">
        <v>1</v>
      </c>
      <c r="B243">
        <v>1</v>
      </c>
    </row>
    <row r="244" spans="1:2" x14ac:dyDescent="0.2">
      <c r="A244">
        <v>4</v>
      </c>
      <c r="B244">
        <v>4</v>
      </c>
    </row>
    <row r="245" spans="1:2" x14ac:dyDescent="0.2">
      <c r="A245">
        <v>4</v>
      </c>
      <c r="B245">
        <v>4</v>
      </c>
    </row>
    <row r="246" spans="1:2" x14ac:dyDescent="0.2">
      <c r="A246">
        <v>1</v>
      </c>
      <c r="B246">
        <v>1</v>
      </c>
    </row>
    <row r="247" spans="1:2" x14ac:dyDescent="0.2">
      <c r="A247">
        <v>1</v>
      </c>
      <c r="B247">
        <v>1</v>
      </c>
    </row>
    <row r="248" spans="1:2" x14ac:dyDescent="0.2">
      <c r="A248">
        <v>4</v>
      </c>
      <c r="B248">
        <v>4</v>
      </c>
    </row>
    <row r="249" spans="1:2" x14ac:dyDescent="0.2">
      <c r="A249">
        <v>4</v>
      </c>
      <c r="B249">
        <v>4</v>
      </c>
    </row>
    <row r="250" spans="1:2" x14ac:dyDescent="0.2">
      <c r="A250">
        <v>1</v>
      </c>
      <c r="B250">
        <v>1</v>
      </c>
    </row>
    <row r="251" spans="1:2" x14ac:dyDescent="0.2">
      <c r="A251">
        <v>5</v>
      </c>
      <c r="B251">
        <v>5</v>
      </c>
    </row>
    <row r="252" spans="1:2" x14ac:dyDescent="0.2">
      <c r="A252">
        <v>3</v>
      </c>
      <c r="B252">
        <v>2</v>
      </c>
    </row>
    <row r="253" spans="1:2" x14ac:dyDescent="0.2">
      <c r="A253">
        <v>4</v>
      </c>
      <c r="B253">
        <v>4</v>
      </c>
    </row>
    <row r="254" spans="1:2" x14ac:dyDescent="0.2">
      <c r="A254">
        <v>2</v>
      </c>
      <c r="B254">
        <v>2</v>
      </c>
    </row>
    <row r="255" spans="1:2" x14ac:dyDescent="0.2">
      <c r="A255">
        <v>1</v>
      </c>
      <c r="B255">
        <v>1</v>
      </c>
    </row>
    <row r="256" spans="1:2" x14ac:dyDescent="0.2">
      <c r="A256">
        <v>4</v>
      </c>
      <c r="B256">
        <v>3</v>
      </c>
    </row>
    <row r="257" spans="1:2" x14ac:dyDescent="0.2">
      <c r="A257">
        <v>3</v>
      </c>
      <c r="B257">
        <v>6</v>
      </c>
    </row>
    <row r="258" spans="1:2" x14ac:dyDescent="0.2">
      <c r="A258">
        <v>4</v>
      </c>
      <c r="B258">
        <v>4</v>
      </c>
    </row>
    <row r="259" spans="1:2" x14ac:dyDescent="0.2">
      <c r="A259">
        <v>1</v>
      </c>
      <c r="B259">
        <v>1</v>
      </c>
    </row>
    <row r="260" spans="1:2" x14ac:dyDescent="0.2">
      <c r="A260">
        <v>4</v>
      </c>
      <c r="B260">
        <v>4</v>
      </c>
    </row>
    <row r="261" spans="1:2" x14ac:dyDescent="0.2">
      <c r="A261">
        <v>1</v>
      </c>
      <c r="B261">
        <v>1</v>
      </c>
    </row>
    <row r="262" spans="1:2" x14ac:dyDescent="0.2">
      <c r="A262">
        <v>2</v>
      </c>
      <c r="B262">
        <v>6</v>
      </c>
    </row>
    <row r="263" spans="1:2" x14ac:dyDescent="0.2">
      <c r="A263">
        <v>4</v>
      </c>
      <c r="B263">
        <v>4</v>
      </c>
    </row>
    <row r="264" spans="1:2" x14ac:dyDescent="0.2">
      <c r="A264">
        <v>2</v>
      </c>
      <c r="B264">
        <v>2</v>
      </c>
    </row>
    <row r="265" spans="1:2" x14ac:dyDescent="0.2">
      <c r="A265">
        <v>5</v>
      </c>
      <c r="B265">
        <v>5</v>
      </c>
    </row>
    <row r="266" spans="1:2" x14ac:dyDescent="0.2">
      <c r="A266">
        <v>1</v>
      </c>
      <c r="B266">
        <v>1</v>
      </c>
    </row>
    <row r="267" spans="1:2" x14ac:dyDescent="0.2">
      <c r="A267">
        <v>4</v>
      </c>
      <c r="B267">
        <v>3</v>
      </c>
    </row>
    <row r="268" spans="1:2" x14ac:dyDescent="0.2">
      <c r="A268">
        <v>5</v>
      </c>
      <c r="B268">
        <v>5</v>
      </c>
    </row>
    <row r="269" spans="1:2" x14ac:dyDescent="0.2">
      <c r="A269">
        <v>4</v>
      </c>
      <c r="B269">
        <v>4</v>
      </c>
    </row>
    <row r="270" spans="1:2" x14ac:dyDescent="0.2">
      <c r="A270">
        <v>5</v>
      </c>
      <c r="B270">
        <v>5</v>
      </c>
    </row>
    <row r="271" spans="1:2" x14ac:dyDescent="0.2">
      <c r="A271">
        <v>5</v>
      </c>
      <c r="B271">
        <v>5</v>
      </c>
    </row>
    <row r="272" spans="1:2" x14ac:dyDescent="0.2">
      <c r="A272">
        <v>4</v>
      </c>
      <c r="B272">
        <v>4</v>
      </c>
    </row>
    <row r="273" spans="1:2" x14ac:dyDescent="0.2">
      <c r="A273">
        <v>3</v>
      </c>
      <c r="B273">
        <v>6</v>
      </c>
    </row>
    <row r="274" spans="1:2" x14ac:dyDescent="0.2">
      <c r="A274">
        <v>2</v>
      </c>
      <c r="B274">
        <v>2</v>
      </c>
    </row>
    <row r="275" spans="1:2" x14ac:dyDescent="0.2">
      <c r="A275">
        <v>4</v>
      </c>
      <c r="B275">
        <v>4</v>
      </c>
    </row>
    <row r="276" spans="1:2" x14ac:dyDescent="0.2">
      <c r="A276">
        <v>5</v>
      </c>
      <c r="B276">
        <v>5</v>
      </c>
    </row>
    <row r="277" spans="1:2" x14ac:dyDescent="0.2">
      <c r="A277">
        <v>5</v>
      </c>
      <c r="B277">
        <v>5</v>
      </c>
    </row>
    <row r="278" spans="1:2" x14ac:dyDescent="0.2">
      <c r="A278">
        <v>3</v>
      </c>
      <c r="B278">
        <v>2</v>
      </c>
    </row>
    <row r="279" spans="1:2" x14ac:dyDescent="0.2">
      <c r="A279">
        <v>3</v>
      </c>
      <c r="B279">
        <v>6</v>
      </c>
    </row>
    <row r="280" spans="1:2" x14ac:dyDescent="0.2">
      <c r="A280">
        <v>1</v>
      </c>
      <c r="B280">
        <v>1</v>
      </c>
    </row>
    <row r="281" spans="1:2" x14ac:dyDescent="0.2">
      <c r="A281">
        <v>2</v>
      </c>
      <c r="B281">
        <v>6</v>
      </c>
    </row>
    <row r="282" spans="1:2" x14ac:dyDescent="0.2">
      <c r="A282">
        <v>2</v>
      </c>
      <c r="B282">
        <v>2</v>
      </c>
    </row>
    <row r="283" spans="1:2" x14ac:dyDescent="0.2">
      <c r="A283">
        <v>4</v>
      </c>
      <c r="B283">
        <v>3</v>
      </c>
    </row>
    <row r="284" spans="1:2" x14ac:dyDescent="0.2">
      <c r="A284">
        <v>5</v>
      </c>
      <c r="B284">
        <v>4</v>
      </c>
    </row>
    <row r="285" spans="1:2" x14ac:dyDescent="0.2">
      <c r="A285">
        <v>2</v>
      </c>
      <c r="B285">
        <v>2</v>
      </c>
    </row>
    <row r="286" spans="1:2" x14ac:dyDescent="0.2">
      <c r="A286">
        <v>2</v>
      </c>
      <c r="B286">
        <v>2</v>
      </c>
    </row>
    <row r="287" spans="1:2" x14ac:dyDescent="0.2">
      <c r="A287">
        <v>4</v>
      </c>
      <c r="B287">
        <v>4</v>
      </c>
    </row>
    <row r="288" spans="1:2" x14ac:dyDescent="0.2">
      <c r="A288">
        <v>1</v>
      </c>
      <c r="B288">
        <v>1</v>
      </c>
    </row>
    <row r="289" spans="1:2" x14ac:dyDescent="0.2">
      <c r="A289">
        <v>4</v>
      </c>
      <c r="B289">
        <v>4</v>
      </c>
    </row>
    <row r="290" spans="1:2" x14ac:dyDescent="0.2">
      <c r="A290">
        <v>2</v>
      </c>
      <c r="B290">
        <v>2</v>
      </c>
    </row>
    <row r="291" spans="1:2" x14ac:dyDescent="0.2">
      <c r="A291">
        <v>1</v>
      </c>
      <c r="B291">
        <v>1</v>
      </c>
    </row>
    <row r="292" spans="1:2" x14ac:dyDescent="0.2">
      <c r="A292">
        <v>5</v>
      </c>
      <c r="B292">
        <v>5</v>
      </c>
    </row>
    <row r="293" spans="1:2" x14ac:dyDescent="0.2">
      <c r="A293">
        <v>3</v>
      </c>
      <c r="B293">
        <v>6</v>
      </c>
    </row>
    <row r="294" spans="1:2" x14ac:dyDescent="0.2">
      <c r="A294">
        <v>2</v>
      </c>
      <c r="B294">
        <v>2</v>
      </c>
    </row>
    <row r="295" spans="1:2" x14ac:dyDescent="0.2">
      <c r="A295">
        <v>2</v>
      </c>
      <c r="B295">
        <v>2</v>
      </c>
    </row>
    <row r="296" spans="1:2" x14ac:dyDescent="0.2">
      <c r="A296">
        <v>2</v>
      </c>
      <c r="B296">
        <v>2</v>
      </c>
    </row>
    <row r="297" spans="1:2" x14ac:dyDescent="0.2">
      <c r="A297">
        <v>4</v>
      </c>
      <c r="B297">
        <v>1</v>
      </c>
    </row>
    <row r="298" spans="1:2" x14ac:dyDescent="0.2">
      <c r="A298">
        <v>2</v>
      </c>
      <c r="B298">
        <v>2</v>
      </c>
    </row>
    <row r="299" spans="1:2" x14ac:dyDescent="0.2">
      <c r="A299">
        <v>1</v>
      </c>
      <c r="B299">
        <v>1</v>
      </c>
    </row>
    <row r="300" spans="1:2" x14ac:dyDescent="0.2">
      <c r="A300">
        <v>4</v>
      </c>
      <c r="B300">
        <v>3</v>
      </c>
    </row>
    <row r="301" spans="1:2" x14ac:dyDescent="0.2">
      <c r="A301">
        <v>4</v>
      </c>
      <c r="B301">
        <v>3</v>
      </c>
    </row>
    <row r="302" spans="1:2" x14ac:dyDescent="0.2">
      <c r="A302">
        <v>2</v>
      </c>
      <c r="B302">
        <v>2</v>
      </c>
    </row>
    <row r="303" spans="1:2" x14ac:dyDescent="0.2">
      <c r="A303">
        <v>2</v>
      </c>
      <c r="B303">
        <v>2</v>
      </c>
    </row>
    <row r="304" spans="1:2" x14ac:dyDescent="0.2">
      <c r="A304">
        <v>4</v>
      </c>
      <c r="B304">
        <v>4</v>
      </c>
    </row>
    <row r="305" spans="1:2" x14ac:dyDescent="0.2">
      <c r="A305">
        <v>2</v>
      </c>
      <c r="B305">
        <v>2</v>
      </c>
    </row>
    <row r="306" spans="1:2" x14ac:dyDescent="0.2">
      <c r="A306">
        <v>5</v>
      </c>
      <c r="B306">
        <v>5</v>
      </c>
    </row>
    <row r="307" spans="1:2" x14ac:dyDescent="0.2">
      <c r="A307">
        <v>4</v>
      </c>
      <c r="B307">
        <v>3</v>
      </c>
    </row>
    <row r="308" spans="1:2" x14ac:dyDescent="0.2">
      <c r="A308">
        <v>2</v>
      </c>
      <c r="B308">
        <v>2</v>
      </c>
    </row>
    <row r="309" spans="1:2" x14ac:dyDescent="0.2">
      <c r="A309">
        <v>4</v>
      </c>
      <c r="B309">
        <v>4</v>
      </c>
    </row>
    <row r="310" spans="1:2" x14ac:dyDescent="0.2">
      <c r="A310">
        <v>5</v>
      </c>
      <c r="B310">
        <v>2</v>
      </c>
    </row>
    <row r="311" spans="1:2" x14ac:dyDescent="0.2">
      <c r="A311">
        <v>2</v>
      </c>
      <c r="B311">
        <v>2</v>
      </c>
    </row>
    <row r="312" spans="1:2" x14ac:dyDescent="0.2">
      <c r="A312">
        <v>4</v>
      </c>
      <c r="B312">
        <v>3</v>
      </c>
    </row>
    <row r="313" spans="1:2" x14ac:dyDescent="0.2">
      <c r="A313">
        <v>5</v>
      </c>
      <c r="B313">
        <v>5</v>
      </c>
    </row>
    <row r="314" spans="1:2" x14ac:dyDescent="0.2">
      <c r="A314">
        <v>4</v>
      </c>
      <c r="B314">
        <v>3</v>
      </c>
    </row>
    <row r="315" spans="1:2" x14ac:dyDescent="0.2">
      <c r="A315">
        <v>4</v>
      </c>
      <c r="B315">
        <v>4</v>
      </c>
    </row>
    <row r="316" spans="1:2" x14ac:dyDescent="0.2">
      <c r="A316">
        <v>4</v>
      </c>
      <c r="B316">
        <v>3</v>
      </c>
    </row>
    <row r="317" spans="1:2" x14ac:dyDescent="0.2">
      <c r="A317">
        <v>5</v>
      </c>
      <c r="B317">
        <v>5</v>
      </c>
    </row>
    <row r="318" spans="1:2" x14ac:dyDescent="0.2">
      <c r="A318">
        <v>2</v>
      </c>
      <c r="B318">
        <v>2</v>
      </c>
    </row>
    <row r="319" spans="1:2" x14ac:dyDescent="0.2">
      <c r="A319">
        <v>1</v>
      </c>
      <c r="B319">
        <v>1</v>
      </c>
    </row>
    <row r="320" spans="1:2" x14ac:dyDescent="0.2">
      <c r="A320">
        <v>5</v>
      </c>
      <c r="B320">
        <v>2</v>
      </c>
    </row>
    <row r="321" spans="1:2" x14ac:dyDescent="0.2">
      <c r="A321">
        <v>5</v>
      </c>
      <c r="B321">
        <v>4</v>
      </c>
    </row>
    <row r="322" spans="1:2" x14ac:dyDescent="0.2">
      <c r="A322">
        <v>2</v>
      </c>
      <c r="B322">
        <v>6</v>
      </c>
    </row>
    <row r="323" spans="1:2" x14ac:dyDescent="0.2">
      <c r="A323">
        <v>2</v>
      </c>
      <c r="B323">
        <v>2</v>
      </c>
    </row>
    <row r="324" spans="1:2" x14ac:dyDescent="0.2">
      <c r="A324">
        <v>4</v>
      </c>
      <c r="B324">
        <v>4</v>
      </c>
    </row>
    <row r="325" spans="1:2" x14ac:dyDescent="0.2">
      <c r="A325">
        <v>2</v>
      </c>
      <c r="B325">
        <v>2</v>
      </c>
    </row>
    <row r="326" spans="1:2" x14ac:dyDescent="0.2">
      <c r="A326">
        <v>1</v>
      </c>
      <c r="B326">
        <v>1</v>
      </c>
    </row>
    <row r="327" spans="1:2" x14ac:dyDescent="0.2">
      <c r="A327">
        <v>2</v>
      </c>
      <c r="B327">
        <v>2</v>
      </c>
    </row>
    <row r="328" spans="1:2" x14ac:dyDescent="0.2">
      <c r="A328">
        <v>2</v>
      </c>
      <c r="B328">
        <v>2</v>
      </c>
    </row>
    <row r="329" spans="1:2" x14ac:dyDescent="0.2">
      <c r="A329">
        <v>3</v>
      </c>
      <c r="B329">
        <v>6</v>
      </c>
    </row>
    <row r="330" spans="1:2" x14ac:dyDescent="0.2">
      <c r="A330">
        <v>3</v>
      </c>
      <c r="B330">
        <v>6</v>
      </c>
    </row>
    <row r="331" spans="1:2" x14ac:dyDescent="0.2">
      <c r="A331">
        <v>3</v>
      </c>
      <c r="B331">
        <v>6</v>
      </c>
    </row>
    <row r="332" spans="1:2" x14ac:dyDescent="0.2">
      <c r="A332">
        <v>3</v>
      </c>
      <c r="B332">
        <v>6</v>
      </c>
    </row>
    <row r="333" spans="1:2" x14ac:dyDescent="0.2">
      <c r="A333">
        <v>4</v>
      </c>
      <c r="B333">
        <v>4</v>
      </c>
    </row>
    <row r="334" spans="1:2" x14ac:dyDescent="0.2">
      <c r="A334">
        <v>4</v>
      </c>
      <c r="B334">
        <v>4</v>
      </c>
    </row>
    <row r="335" spans="1:2" x14ac:dyDescent="0.2">
      <c r="A335">
        <v>2</v>
      </c>
      <c r="B335">
        <v>2</v>
      </c>
    </row>
    <row r="336" spans="1:2" x14ac:dyDescent="0.2">
      <c r="A336">
        <v>3</v>
      </c>
      <c r="B336">
        <v>6</v>
      </c>
    </row>
    <row r="337" spans="1:2" x14ac:dyDescent="0.2">
      <c r="A337">
        <v>1</v>
      </c>
      <c r="B337">
        <v>1</v>
      </c>
    </row>
    <row r="338" spans="1:2" x14ac:dyDescent="0.2">
      <c r="A338">
        <v>1</v>
      </c>
      <c r="B338">
        <v>1</v>
      </c>
    </row>
    <row r="339" spans="1:2" x14ac:dyDescent="0.2">
      <c r="A339">
        <v>2</v>
      </c>
      <c r="B339">
        <v>2</v>
      </c>
    </row>
    <row r="340" spans="1:2" x14ac:dyDescent="0.2">
      <c r="A340">
        <v>3</v>
      </c>
      <c r="B340">
        <v>6</v>
      </c>
    </row>
    <row r="341" spans="1:2" x14ac:dyDescent="0.2">
      <c r="A341">
        <v>2</v>
      </c>
      <c r="B341">
        <v>2</v>
      </c>
    </row>
    <row r="342" spans="1:2" x14ac:dyDescent="0.2">
      <c r="A342">
        <v>5</v>
      </c>
      <c r="B342">
        <v>5</v>
      </c>
    </row>
    <row r="343" spans="1:2" x14ac:dyDescent="0.2">
      <c r="A343">
        <v>4</v>
      </c>
      <c r="B343">
        <v>4</v>
      </c>
    </row>
    <row r="344" spans="1:2" x14ac:dyDescent="0.2">
      <c r="A344">
        <v>3</v>
      </c>
      <c r="B344">
        <v>6</v>
      </c>
    </row>
    <row r="345" spans="1:2" x14ac:dyDescent="0.2">
      <c r="A345">
        <v>2</v>
      </c>
      <c r="B345">
        <v>2</v>
      </c>
    </row>
    <row r="346" spans="1:2" x14ac:dyDescent="0.2">
      <c r="A346">
        <v>4</v>
      </c>
      <c r="B346">
        <v>3</v>
      </c>
    </row>
    <row r="347" spans="1:2" x14ac:dyDescent="0.2">
      <c r="A347">
        <v>4</v>
      </c>
      <c r="B347">
        <v>3</v>
      </c>
    </row>
    <row r="348" spans="1:2" x14ac:dyDescent="0.2">
      <c r="A348">
        <v>4</v>
      </c>
      <c r="B348">
        <v>3</v>
      </c>
    </row>
    <row r="349" spans="1:2" x14ac:dyDescent="0.2">
      <c r="A349">
        <v>5</v>
      </c>
      <c r="B349">
        <v>5</v>
      </c>
    </row>
    <row r="350" spans="1:2" x14ac:dyDescent="0.2">
      <c r="A350">
        <v>3</v>
      </c>
      <c r="B350">
        <v>6</v>
      </c>
    </row>
    <row r="351" spans="1:2" x14ac:dyDescent="0.2">
      <c r="A351">
        <v>5</v>
      </c>
      <c r="B351">
        <v>5</v>
      </c>
    </row>
    <row r="352" spans="1:2" x14ac:dyDescent="0.2">
      <c r="A352">
        <v>2</v>
      </c>
      <c r="B352">
        <v>2</v>
      </c>
    </row>
    <row r="353" spans="1:2" x14ac:dyDescent="0.2">
      <c r="A353">
        <v>1</v>
      </c>
      <c r="B353">
        <v>1</v>
      </c>
    </row>
    <row r="354" spans="1:2" x14ac:dyDescent="0.2">
      <c r="A354">
        <v>4</v>
      </c>
      <c r="B354">
        <v>3</v>
      </c>
    </row>
    <row r="355" spans="1:2" x14ac:dyDescent="0.2">
      <c r="A355">
        <v>4</v>
      </c>
      <c r="B355">
        <v>4</v>
      </c>
    </row>
    <row r="356" spans="1:2" x14ac:dyDescent="0.2">
      <c r="A356">
        <v>3</v>
      </c>
      <c r="B356">
        <v>6</v>
      </c>
    </row>
    <row r="357" spans="1:2" x14ac:dyDescent="0.2">
      <c r="A357">
        <v>1</v>
      </c>
      <c r="B357">
        <v>1</v>
      </c>
    </row>
    <row r="358" spans="1:2" x14ac:dyDescent="0.2">
      <c r="A358">
        <v>3</v>
      </c>
      <c r="B358">
        <v>6</v>
      </c>
    </row>
    <row r="359" spans="1:2" x14ac:dyDescent="0.2">
      <c r="A359">
        <v>5</v>
      </c>
      <c r="B359">
        <v>5</v>
      </c>
    </row>
    <row r="360" spans="1:2" x14ac:dyDescent="0.2">
      <c r="A360">
        <v>1</v>
      </c>
      <c r="B360">
        <v>1</v>
      </c>
    </row>
    <row r="361" spans="1:2" x14ac:dyDescent="0.2">
      <c r="A361">
        <v>1</v>
      </c>
      <c r="B361">
        <v>1</v>
      </c>
    </row>
    <row r="362" spans="1:2" x14ac:dyDescent="0.2">
      <c r="A362">
        <v>1</v>
      </c>
      <c r="B362">
        <v>1</v>
      </c>
    </row>
    <row r="363" spans="1:2" x14ac:dyDescent="0.2">
      <c r="A363">
        <v>1</v>
      </c>
      <c r="B363">
        <v>1</v>
      </c>
    </row>
    <row r="364" spans="1:2" x14ac:dyDescent="0.2">
      <c r="A364">
        <v>2</v>
      </c>
      <c r="B364">
        <v>2</v>
      </c>
    </row>
    <row r="365" spans="1:2" x14ac:dyDescent="0.2">
      <c r="A365">
        <v>5</v>
      </c>
      <c r="B365">
        <v>5</v>
      </c>
    </row>
    <row r="366" spans="1:2" x14ac:dyDescent="0.2">
      <c r="A366">
        <v>1</v>
      </c>
      <c r="B366">
        <v>1</v>
      </c>
    </row>
    <row r="367" spans="1:2" x14ac:dyDescent="0.2">
      <c r="A367">
        <v>1</v>
      </c>
      <c r="B367">
        <v>1</v>
      </c>
    </row>
    <row r="368" spans="1:2" x14ac:dyDescent="0.2">
      <c r="A368">
        <v>1</v>
      </c>
      <c r="B368">
        <v>1</v>
      </c>
    </row>
    <row r="369" spans="1:2" x14ac:dyDescent="0.2">
      <c r="A369">
        <v>3</v>
      </c>
      <c r="B369">
        <v>6</v>
      </c>
    </row>
    <row r="370" spans="1:2" x14ac:dyDescent="0.2">
      <c r="A370">
        <v>2</v>
      </c>
      <c r="B370">
        <v>2</v>
      </c>
    </row>
    <row r="371" spans="1:2" x14ac:dyDescent="0.2">
      <c r="A371">
        <v>2</v>
      </c>
      <c r="B371">
        <v>2</v>
      </c>
    </row>
    <row r="372" spans="1:2" x14ac:dyDescent="0.2">
      <c r="A372">
        <v>4</v>
      </c>
      <c r="B372">
        <v>4</v>
      </c>
    </row>
    <row r="373" spans="1:2" x14ac:dyDescent="0.2">
      <c r="A373">
        <v>2</v>
      </c>
      <c r="B373">
        <v>5</v>
      </c>
    </row>
    <row r="374" spans="1:2" x14ac:dyDescent="0.2">
      <c r="A374">
        <v>3</v>
      </c>
      <c r="B374">
        <v>6</v>
      </c>
    </row>
    <row r="375" spans="1:2" x14ac:dyDescent="0.2">
      <c r="A375">
        <v>4</v>
      </c>
      <c r="B375">
        <v>3</v>
      </c>
    </row>
    <row r="376" spans="1:2" x14ac:dyDescent="0.2">
      <c r="A376">
        <v>3</v>
      </c>
      <c r="B376">
        <v>6</v>
      </c>
    </row>
    <row r="377" spans="1:2" x14ac:dyDescent="0.2">
      <c r="A377">
        <v>4</v>
      </c>
      <c r="B377">
        <v>3</v>
      </c>
    </row>
    <row r="378" spans="1:2" x14ac:dyDescent="0.2">
      <c r="A378">
        <v>4</v>
      </c>
      <c r="B378">
        <v>3</v>
      </c>
    </row>
    <row r="379" spans="1:2" x14ac:dyDescent="0.2">
      <c r="A379">
        <v>4</v>
      </c>
      <c r="B379">
        <v>3</v>
      </c>
    </row>
    <row r="380" spans="1:2" x14ac:dyDescent="0.2">
      <c r="A380">
        <v>4</v>
      </c>
      <c r="B380">
        <v>4</v>
      </c>
    </row>
    <row r="381" spans="1:2" x14ac:dyDescent="0.2">
      <c r="A381">
        <v>2</v>
      </c>
      <c r="B381">
        <v>6</v>
      </c>
    </row>
    <row r="382" spans="1:2" x14ac:dyDescent="0.2">
      <c r="A382">
        <v>2</v>
      </c>
      <c r="B382">
        <v>1</v>
      </c>
    </row>
    <row r="383" spans="1:2" x14ac:dyDescent="0.2">
      <c r="A383">
        <v>1</v>
      </c>
      <c r="B383">
        <v>1</v>
      </c>
    </row>
    <row r="384" spans="1:2" x14ac:dyDescent="0.2">
      <c r="A384">
        <v>5</v>
      </c>
      <c r="B384">
        <v>5</v>
      </c>
    </row>
    <row r="385" spans="1:2" x14ac:dyDescent="0.2">
      <c r="A385">
        <v>2</v>
      </c>
      <c r="B385">
        <v>2</v>
      </c>
    </row>
    <row r="386" spans="1:2" x14ac:dyDescent="0.2">
      <c r="A386">
        <v>1</v>
      </c>
      <c r="B386">
        <v>1</v>
      </c>
    </row>
    <row r="387" spans="1:2" x14ac:dyDescent="0.2">
      <c r="A387">
        <v>3</v>
      </c>
      <c r="B387">
        <v>6</v>
      </c>
    </row>
    <row r="388" spans="1:2" x14ac:dyDescent="0.2">
      <c r="A388">
        <v>4</v>
      </c>
      <c r="B388">
        <v>3</v>
      </c>
    </row>
    <row r="389" spans="1:2" x14ac:dyDescent="0.2">
      <c r="A389">
        <v>5</v>
      </c>
      <c r="B389">
        <v>5</v>
      </c>
    </row>
    <row r="390" spans="1:2" x14ac:dyDescent="0.2">
      <c r="A390">
        <v>4</v>
      </c>
      <c r="B390">
        <v>3</v>
      </c>
    </row>
    <row r="391" spans="1:2" x14ac:dyDescent="0.2">
      <c r="A391">
        <v>4</v>
      </c>
      <c r="B391">
        <v>3</v>
      </c>
    </row>
    <row r="392" spans="1:2" x14ac:dyDescent="0.2">
      <c r="A392">
        <v>5</v>
      </c>
      <c r="B392">
        <v>5</v>
      </c>
    </row>
    <row r="393" spans="1:2" x14ac:dyDescent="0.2">
      <c r="A393">
        <v>1</v>
      </c>
      <c r="B393">
        <v>1</v>
      </c>
    </row>
    <row r="394" spans="1:2" x14ac:dyDescent="0.2">
      <c r="A394">
        <v>1</v>
      </c>
      <c r="B394">
        <v>1</v>
      </c>
    </row>
    <row r="395" spans="1:2" x14ac:dyDescent="0.2">
      <c r="A395">
        <v>4</v>
      </c>
      <c r="B395">
        <v>3</v>
      </c>
    </row>
    <row r="396" spans="1:2" x14ac:dyDescent="0.2">
      <c r="A396">
        <v>3</v>
      </c>
      <c r="B396">
        <v>6</v>
      </c>
    </row>
    <row r="397" spans="1:2" x14ac:dyDescent="0.2">
      <c r="A397">
        <v>1</v>
      </c>
      <c r="B397">
        <v>1</v>
      </c>
    </row>
    <row r="398" spans="1:2" x14ac:dyDescent="0.2">
      <c r="A398">
        <v>5</v>
      </c>
      <c r="B398">
        <v>5</v>
      </c>
    </row>
    <row r="399" spans="1:2" x14ac:dyDescent="0.2">
      <c r="A399">
        <v>5</v>
      </c>
      <c r="B399">
        <v>5</v>
      </c>
    </row>
    <row r="400" spans="1:2" x14ac:dyDescent="0.2">
      <c r="A400">
        <v>1</v>
      </c>
      <c r="B400">
        <v>1</v>
      </c>
    </row>
    <row r="401" spans="1:2" x14ac:dyDescent="0.2">
      <c r="A401">
        <v>5</v>
      </c>
      <c r="B401">
        <v>4</v>
      </c>
    </row>
    <row r="402" spans="1:2" x14ac:dyDescent="0.2">
      <c r="A402">
        <v>4</v>
      </c>
      <c r="B402">
        <v>4</v>
      </c>
    </row>
    <row r="403" spans="1:2" x14ac:dyDescent="0.2">
      <c r="A403">
        <v>1</v>
      </c>
      <c r="B403">
        <v>1</v>
      </c>
    </row>
    <row r="404" spans="1:2" x14ac:dyDescent="0.2">
      <c r="A404">
        <v>1</v>
      </c>
      <c r="B404">
        <v>1</v>
      </c>
    </row>
    <row r="405" spans="1:2" x14ac:dyDescent="0.2">
      <c r="A405">
        <v>3</v>
      </c>
      <c r="B405">
        <v>6</v>
      </c>
    </row>
    <row r="406" spans="1:2" x14ac:dyDescent="0.2">
      <c r="A406">
        <v>5</v>
      </c>
      <c r="B406">
        <v>5</v>
      </c>
    </row>
    <row r="407" spans="1:2" x14ac:dyDescent="0.2">
      <c r="A407">
        <v>4</v>
      </c>
      <c r="B407">
        <v>4</v>
      </c>
    </row>
    <row r="408" spans="1:2" x14ac:dyDescent="0.2">
      <c r="A408">
        <v>5</v>
      </c>
      <c r="B408">
        <v>5</v>
      </c>
    </row>
    <row r="409" spans="1:2" x14ac:dyDescent="0.2">
      <c r="A409">
        <v>2</v>
      </c>
      <c r="B409">
        <v>2</v>
      </c>
    </row>
    <row r="410" spans="1:2" x14ac:dyDescent="0.2">
      <c r="A410">
        <v>4</v>
      </c>
      <c r="B410">
        <v>3</v>
      </c>
    </row>
    <row r="411" spans="1:2" x14ac:dyDescent="0.2">
      <c r="A411">
        <v>2</v>
      </c>
      <c r="B411">
        <v>5</v>
      </c>
    </row>
    <row r="412" spans="1:2" x14ac:dyDescent="0.2">
      <c r="A412">
        <v>4</v>
      </c>
      <c r="B412">
        <v>4</v>
      </c>
    </row>
    <row r="413" spans="1:2" x14ac:dyDescent="0.2">
      <c r="A413">
        <v>1</v>
      </c>
      <c r="B413">
        <v>1</v>
      </c>
    </row>
    <row r="414" spans="1:2" x14ac:dyDescent="0.2">
      <c r="A414">
        <v>4</v>
      </c>
      <c r="B414">
        <v>4</v>
      </c>
    </row>
    <row r="415" spans="1:2" x14ac:dyDescent="0.2">
      <c r="A415">
        <v>3</v>
      </c>
      <c r="B415">
        <v>6</v>
      </c>
    </row>
    <row r="416" spans="1:2" x14ac:dyDescent="0.2">
      <c r="A416">
        <v>4</v>
      </c>
      <c r="B416">
        <v>4</v>
      </c>
    </row>
    <row r="417" spans="1:2" x14ac:dyDescent="0.2">
      <c r="A417">
        <v>4</v>
      </c>
      <c r="B417">
        <v>3</v>
      </c>
    </row>
    <row r="418" spans="1:2" x14ac:dyDescent="0.2">
      <c r="A418">
        <v>2</v>
      </c>
      <c r="B418">
        <v>2</v>
      </c>
    </row>
    <row r="419" spans="1:2" x14ac:dyDescent="0.2">
      <c r="A419">
        <v>3</v>
      </c>
      <c r="B419">
        <v>6</v>
      </c>
    </row>
    <row r="420" spans="1:2" x14ac:dyDescent="0.2">
      <c r="A420">
        <v>2</v>
      </c>
      <c r="B420">
        <v>2</v>
      </c>
    </row>
    <row r="421" spans="1:2" x14ac:dyDescent="0.2">
      <c r="A421">
        <v>4</v>
      </c>
      <c r="B421">
        <v>4</v>
      </c>
    </row>
    <row r="422" spans="1:2" x14ac:dyDescent="0.2">
      <c r="A422">
        <v>4</v>
      </c>
      <c r="B422">
        <v>4</v>
      </c>
    </row>
    <row r="423" spans="1:2" x14ac:dyDescent="0.2">
      <c r="A423">
        <v>1</v>
      </c>
      <c r="B423">
        <v>1</v>
      </c>
    </row>
    <row r="424" spans="1:2" x14ac:dyDescent="0.2">
      <c r="A424">
        <v>5</v>
      </c>
      <c r="B424">
        <v>2</v>
      </c>
    </row>
    <row r="425" spans="1:2" x14ac:dyDescent="0.2">
      <c r="A425">
        <v>5</v>
      </c>
      <c r="B425">
        <v>5</v>
      </c>
    </row>
    <row r="426" spans="1:2" x14ac:dyDescent="0.2">
      <c r="A426">
        <v>1</v>
      </c>
      <c r="B426">
        <v>1</v>
      </c>
    </row>
    <row r="427" spans="1:2" x14ac:dyDescent="0.2">
      <c r="A427">
        <v>4</v>
      </c>
      <c r="B427">
        <v>4</v>
      </c>
    </row>
    <row r="428" spans="1:2" x14ac:dyDescent="0.2">
      <c r="A428">
        <v>2</v>
      </c>
      <c r="B428">
        <v>2</v>
      </c>
    </row>
    <row r="429" spans="1:2" x14ac:dyDescent="0.2">
      <c r="A429">
        <v>2</v>
      </c>
      <c r="B429">
        <v>2</v>
      </c>
    </row>
    <row r="430" spans="1:2" x14ac:dyDescent="0.2">
      <c r="A430">
        <v>5</v>
      </c>
      <c r="B430">
        <v>6</v>
      </c>
    </row>
    <row r="431" spans="1:2" x14ac:dyDescent="0.2">
      <c r="A431">
        <v>1</v>
      </c>
      <c r="B431">
        <v>1</v>
      </c>
    </row>
    <row r="432" spans="1:2" x14ac:dyDescent="0.2">
      <c r="A432">
        <v>1</v>
      </c>
      <c r="B432">
        <v>1</v>
      </c>
    </row>
    <row r="433" spans="1:2" x14ac:dyDescent="0.2">
      <c r="A433">
        <v>1</v>
      </c>
      <c r="B433">
        <v>1</v>
      </c>
    </row>
    <row r="434" spans="1:2" x14ac:dyDescent="0.2">
      <c r="A434">
        <v>5</v>
      </c>
      <c r="B434">
        <v>5</v>
      </c>
    </row>
    <row r="435" spans="1:2" x14ac:dyDescent="0.2">
      <c r="A435">
        <v>4</v>
      </c>
      <c r="B435">
        <v>3</v>
      </c>
    </row>
    <row r="436" spans="1:2" x14ac:dyDescent="0.2">
      <c r="A436">
        <v>5</v>
      </c>
      <c r="B436">
        <v>5</v>
      </c>
    </row>
    <row r="437" spans="1:2" x14ac:dyDescent="0.2">
      <c r="A437">
        <v>4</v>
      </c>
      <c r="B437">
        <v>1</v>
      </c>
    </row>
    <row r="438" spans="1:2" x14ac:dyDescent="0.2">
      <c r="A438">
        <v>2</v>
      </c>
      <c r="B438">
        <v>2</v>
      </c>
    </row>
    <row r="439" spans="1:2" x14ac:dyDescent="0.2">
      <c r="A439">
        <v>5</v>
      </c>
      <c r="B439">
        <v>5</v>
      </c>
    </row>
    <row r="440" spans="1:2" x14ac:dyDescent="0.2">
      <c r="A440">
        <v>4</v>
      </c>
      <c r="B440">
        <v>3</v>
      </c>
    </row>
    <row r="441" spans="1:2" x14ac:dyDescent="0.2">
      <c r="A441">
        <v>1</v>
      </c>
      <c r="B441">
        <v>1</v>
      </c>
    </row>
    <row r="442" spans="1:2" x14ac:dyDescent="0.2">
      <c r="A442">
        <v>2</v>
      </c>
      <c r="B442">
        <v>1</v>
      </c>
    </row>
    <row r="443" spans="1:2" x14ac:dyDescent="0.2">
      <c r="A443">
        <v>4</v>
      </c>
      <c r="B443">
        <v>1</v>
      </c>
    </row>
    <row r="444" spans="1:2" x14ac:dyDescent="0.2">
      <c r="A444">
        <v>1</v>
      </c>
      <c r="B444">
        <v>6</v>
      </c>
    </row>
    <row r="445" spans="1:2" x14ac:dyDescent="0.2">
      <c r="A445">
        <v>3</v>
      </c>
      <c r="B445">
        <v>5</v>
      </c>
    </row>
    <row r="446" spans="1:2" x14ac:dyDescent="0.2">
      <c r="A446">
        <v>2</v>
      </c>
      <c r="B446">
        <v>2</v>
      </c>
    </row>
    <row r="447" spans="1:2" x14ac:dyDescent="0.2">
      <c r="A447">
        <v>2</v>
      </c>
      <c r="B447">
        <v>2</v>
      </c>
    </row>
    <row r="448" spans="1:2" x14ac:dyDescent="0.2">
      <c r="A448">
        <v>4</v>
      </c>
      <c r="B448">
        <v>4</v>
      </c>
    </row>
    <row r="449" spans="1:2" x14ac:dyDescent="0.2">
      <c r="A449">
        <v>3</v>
      </c>
      <c r="B449">
        <v>6</v>
      </c>
    </row>
    <row r="450" spans="1:2" x14ac:dyDescent="0.2">
      <c r="A450">
        <v>1</v>
      </c>
      <c r="B450">
        <v>1</v>
      </c>
    </row>
    <row r="451" spans="1:2" x14ac:dyDescent="0.2">
      <c r="A451">
        <v>4</v>
      </c>
      <c r="B451">
        <v>4</v>
      </c>
    </row>
    <row r="452" spans="1:2" x14ac:dyDescent="0.2">
      <c r="A452">
        <v>2</v>
      </c>
      <c r="B452">
        <v>2</v>
      </c>
    </row>
    <row r="453" spans="1:2" x14ac:dyDescent="0.2">
      <c r="A453">
        <v>2</v>
      </c>
      <c r="B453">
        <v>2</v>
      </c>
    </row>
    <row r="454" spans="1:2" x14ac:dyDescent="0.2">
      <c r="A454">
        <v>3</v>
      </c>
      <c r="B454">
        <v>6</v>
      </c>
    </row>
    <row r="455" spans="1:2" x14ac:dyDescent="0.2">
      <c r="A455">
        <v>1</v>
      </c>
      <c r="B455">
        <v>1</v>
      </c>
    </row>
    <row r="456" spans="1:2" x14ac:dyDescent="0.2">
      <c r="A456">
        <v>2</v>
      </c>
      <c r="B456">
        <v>2</v>
      </c>
    </row>
    <row r="457" spans="1:2" x14ac:dyDescent="0.2">
      <c r="A457">
        <v>2</v>
      </c>
      <c r="B457">
        <v>2</v>
      </c>
    </row>
    <row r="458" spans="1:2" x14ac:dyDescent="0.2">
      <c r="A458">
        <v>5</v>
      </c>
      <c r="B458">
        <v>5</v>
      </c>
    </row>
    <row r="459" spans="1:2" x14ac:dyDescent="0.2">
      <c r="A459">
        <v>3</v>
      </c>
      <c r="B459">
        <v>6</v>
      </c>
    </row>
    <row r="460" spans="1:2" x14ac:dyDescent="0.2">
      <c r="A460">
        <v>5</v>
      </c>
      <c r="B460">
        <v>5</v>
      </c>
    </row>
    <row r="461" spans="1:2" x14ac:dyDescent="0.2">
      <c r="A461">
        <v>4</v>
      </c>
      <c r="B461">
        <v>6</v>
      </c>
    </row>
    <row r="462" spans="1:2" x14ac:dyDescent="0.2">
      <c r="A462">
        <v>2</v>
      </c>
      <c r="B462">
        <v>2</v>
      </c>
    </row>
    <row r="463" spans="1:2" x14ac:dyDescent="0.2">
      <c r="A463">
        <v>4</v>
      </c>
      <c r="B463">
        <v>3</v>
      </c>
    </row>
    <row r="464" spans="1:2" x14ac:dyDescent="0.2">
      <c r="A464">
        <v>3</v>
      </c>
      <c r="B464">
        <v>6</v>
      </c>
    </row>
    <row r="465" spans="1:2" x14ac:dyDescent="0.2">
      <c r="A465">
        <v>4</v>
      </c>
      <c r="B465">
        <v>3</v>
      </c>
    </row>
    <row r="466" spans="1:2" x14ac:dyDescent="0.2">
      <c r="A466">
        <v>4</v>
      </c>
      <c r="B466">
        <v>3</v>
      </c>
    </row>
    <row r="467" spans="1:2" x14ac:dyDescent="0.2">
      <c r="A467">
        <v>1</v>
      </c>
      <c r="B467">
        <v>1</v>
      </c>
    </row>
    <row r="468" spans="1:2" x14ac:dyDescent="0.2">
      <c r="A468">
        <v>3</v>
      </c>
      <c r="B468">
        <v>2</v>
      </c>
    </row>
    <row r="469" spans="1:2" x14ac:dyDescent="0.2">
      <c r="A469">
        <v>4</v>
      </c>
      <c r="B469">
        <v>4</v>
      </c>
    </row>
    <row r="470" spans="1:2" x14ac:dyDescent="0.2">
      <c r="A470">
        <v>1</v>
      </c>
      <c r="B470">
        <v>1</v>
      </c>
    </row>
    <row r="471" spans="1:2" x14ac:dyDescent="0.2">
      <c r="A471">
        <v>3</v>
      </c>
      <c r="B471">
        <v>6</v>
      </c>
    </row>
    <row r="472" spans="1:2" x14ac:dyDescent="0.2">
      <c r="A472">
        <v>2</v>
      </c>
      <c r="B472">
        <v>2</v>
      </c>
    </row>
    <row r="473" spans="1:2" x14ac:dyDescent="0.2">
      <c r="A473">
        <v>4</v>
      </c>
      <c r="B473">
        <v>3</v>
      </c>
    </row>
    <row r="474" spans="1:2" x14ac:dyDescent="0.2">
      <c r="A474">
        <v>5</v>
      </c>
      <c r="B474">
        <v>6</v>
      </c>
    </row>
    <row r="475" spans="1:2" x14ac:dyDescent="0.2">
      <c r="A475">
        <v>3</v>
      </c>
      <c r="B475">
        <v>6</v>
      </c>
    </row>
    <row r="476" spans="1:2" x14ac:dyDescent="0.2">
      <c r="A476">
        <v>1</v>
      </c>
      <c r="B476">
        <v>1</v>
      </c>
    </row>
    <row r="477" spans="1:2" x14ac:dyDescent="0.2">
      <c r="A477">
        <v>2</v>
      </c>
      <c r="B477">
        <v>2</v>
      </c>
    </row>
    <row r="478" spans="1:2" x14ac:dyDescent="0.2">
      <c r="A478">
        <v>1</v>
      </c>
      <c r="B478">
        <v>1</v>
      </c>
    </row>
    <row r="479" spans="1:2" x14ac:dyDescent="0.2">
      <c r="A479">
        <v>5</v>
      </c>
      <c r="B479">
        <v>5</v>
      </c>
    </row>
    <row r="480" spans="1:2" x14ac:dyDescent="0.2">
      <c r="A480">
        <v>4</v>
      </c>
      <c r="B480">
        <v>4</v>
      </c>
    </row>
    <row r="481" spans="1:2" x14ac:dyDescent="0.2">
      <c r="A481">
        <v>3</v>
      </c>
      <c r="B481">
        <v>6</v>
      </c>
    </row>
    <row r="482" spans="1:2" x14ac:dyDescent="0.2">
      <c r="A482">
        <v>4</v>
      </c>
      <c r="B482">
        <v>3</v>
      </c>
    </row>
    <row r="483" spans="1:2" x14ac:dyDescent="0.2">
      <c r="A483">
        <v>1</v>
      </c>
      <c r="B483">
        <v>4</v>
      </c>
    </row>
    <row r="484" spans="1:2" x14ac:dyDescent="0.2">
      <c r="A484">
        <v>2</v>
      </c>
      <c r="B484">
        <v>6</v>
      </c>
    </row>
    <row r="485" spans="1:2" x14ac:dyDescent="0.2">
      <c r="A485">
        <v>4</v>
      </c>
      <c r="B485">
        <v>3</v>
      </c>
    </row>
    <row r="486" spans="1:2" x14ac:dyDescent="0.2">
      <c r="A486">
        <v>5</v>
      </c>
      <c r="B486">
        <v>5</v>
      </c>
    </row>
    <row r="487" spans="1:2" x14ac:dyDescent="0.2">
      <c r="A487">
        <v>2</v>
      </c>
      <c r="B487">
        <v>2</v>
      </c>
    </row>
    <row r="488" spans="1:2" x14ac:dyDescent="0.2">
      <c r="A488">
        <v>3</v>
      </c>
      <c r="B488">
        <v>6</v>
      </c>
    </row>
    <row r="489" spans="1:2" x14ac:dyDescent="0.2">
      <c r="A489">
        <v>4</v>
      </c>
      <c r="B489">
        <v>3</v>
      </c>
    </row>
    <row r="490" spans="1:2" x14ac:dyDescent="0.2">
      <c r="A490">
        <v>4</v>
      </c>
      <c r="B490">
        <v>4</v>
      </c>
    </row>
    <row r="491" spans="1:2" x14ac:dyDescent="0.2">
      <c r="A491">
        <v>4</v>
      </c>
      <c r="B491">
        <v>4</v>
      </c>
    </row>
    <row r="492" spans="1:2" x14ac:dyDescent="0.2">
      <c r="A492">
        <v>5</v>
      </c>
      <c r="B492">
        <v>2</v>
      </c>
    </row>
    <row r="493" spans="1:2" x14ac:dyDescent="0.2">
      <c r="A493">
        <v>1</v>
      </c>
      <c r="B493">
        <v>1</v>
      </c>
    </row>
    <row r="494" spans="1:2" x14ac:dyDescent="0.2">
      <c r="A494">
        <v>2</v>
      </c>
      <c r="B494">
        <v>4</v>
      </c>
    </row>
    <row r="495" spans="1:2" x14ac:dyDescent="0.2">
      <c r="A495">
        <v>3</v>
      </c>
      <c r="B495">
        <v>5</v>
      </c>
    </row>
    <row r="496" spans="1:2" x14ac:dyDescent="0.2">
      <c r="A496">
        <v>1</v>
      </c>
      <c r="B496">
        <v>1</v>
      </c>
    </row>
    <row r="497" spans="1:2" x14ac:dyDescent="0.2">
      <c r="A497">
        <v>4</v>
      </c>
      <c r="B497">
        <v>4</v>
      </c>
    </row>
    <row r="498" spans="1:2" x14ac:dyDescent="0.2">
      <c r="A498">
        <v>3</v>
      </c>
      <c r="B498">
        <v>6</v>
      </c>
    </row>
    <row r="499" spans="1:2" x14ac:dyDescent="0.2">
      <c r="A499">
        <v>2</v>
      </c>
      <c r="B499">
        <v>2</v>
      </c>
    </row>
    <row r="500" spans="1:2" x14ac:dyDescent="0.2">
      <c r="A500">
        <v>4</v>
      </c>
      <c r="B500">
        <v>3</v>
      </c>
    </row>
    <row r="501" spans="1:2" x14ac:dyDescent="0.2">
      <c r="A501">
        <v>1</v>
      </c>
      <c r="B501">
        <v>1</v>
      </c>
    </row>
    <row r="502" spans="1:2" x14ac:dyDescent="0.2">
      <c r="A502">
        <v>4</v>
      </c>
      <c r="B502">
        <v>4</v>
      </c>
    </row>
    <row r="503" spans="1:2" x14ac:dyDescent="0.2">
      <c r="A503">
        <v>4</v>
      </c>
      <c r="B503">
        <v>4</v>
      </c>
    </row>
    <row r="504" spans="1:2" x14ac:dyDescent="0.2">
      <c r="A504">
        <v>1</v>
      </c>
      <c r="B504">
        <v>1</v>
      </c>
    </row>
    <row r="505" spans="1:2" x14ac:dyDescent="0.2">
      <c r="A505">
        <v>3</v>
      </c>
      <c r="B505">
        <v>6</v>
      </c>
    </row>
    <row r="506" spans="1:2" x14ac:dyDescent="0.2">
      <c r="A506">
        <v>2</v>
      </c>
      <c r="B506">
        <v>2</v>
      </c>
    </row>
    <row r="507" spans="1:2" x14ac:dyDescent="0.2">
      <c r="A507">
        <v>5</v>
      </c>
      <c r="B507">
        <v>5</v>
      </c>
    </row>
    <row r="508" spans="1:2" x14ac:dyDescent="0.2">
      <c r="A508">
        <v>1</v>
      </c>
      <c r="B508">
        <v>1</v>
      </c>
    </row>
    <row r="509" spans="1:2" x14ac:dyDescent="0.2">
      <c r="A509">
        <v>4</v>
      </c>
      <c r="B509">
        <v>3</v>
      </c>
    </row>
    <row r="510" spans="1:2" x14ac:dyDescent="0.2">
      <c r="A510">
        <v>5</v>
      </c>
      <c r="B510">
        <v>5</v>
      </c>
    </row>
    <row r="511" spans="1:2" x14ac:dyDescent="0.2">
      <c r="A511">
        <v>5</v>
      </c>
      <c r="B511">
        <v>2</v>
      </c>
    </row>
    <row r="512" spans="1:2" x14ac:dyDescent="0.2">
      <c r="A512">
        <v>4</v>
      </c>
      <c r="B512">
        <v>3</v>
      </c>
    </row>
    <row r="513" spans="1:2" x14ac:dyDescent="0.2">
      <c r="A513">
        <v>3</v>
      </c>
      <c r="B513">
        <v>6</v>
      </c>
    </row>
    <row r="514" spans="1:2" x14ac:dyDescent="0.2">
      <c r="A514">
        <v>4</v>
      </c>
      <c r="B514">
        <v>4</v>
      </c>
    </row>
    <row r="515" spans="1:2" x14ac:dyDescent="0.2">
      <c r="A515">
        <v>2</v>
      </c>
      <c r="B515">
        <v>2</v>
      </c>
    </row>
    <row r="516" spans="1:2" x14ac:dyDescent="0.2">
      <c r="A516">
        <v>1</v>
      </c>
      <c r="B516">
        <v>1</v>
      </c>
    </row>
    <row r="517" spans="1:2" x14ac:dyDescent="0.2">
      <c r="A517">
        <v>2</v>
      </c>
      <c r="B517">
        <v>2</v>
      </c>
    </row>
    <row r="518" spans="1:2" x14ac:dyDescent="0.2">
      <c r="A518">
        <v>4</v>
      </c>
      <c r="B518">
        <v>3</v>
      </c>
    </row>
    <row r="519" spans="1:2" x14ac:dyDescent="0.2">
      <c r="A519">
        <v>2</v>
      </c>
      <c r="B519">
        <v>2</v>
      </c>
    </row>
    <row r="520" spans="1:2" x14ac:dyDescent="0.2">
      <c r="A520">
        <v>4</v>
      </c>
      <c r="B520">
        <v>5</v>
      </c>
    </row>
    <row r="521" spans="1:2" x14ac:dyDescent="0.2">
      <c r="A521">
        <v>1</v>
      </c>
      <c r="B521">
        <v>1</v>
      </c>
    </row>
    <row r="522" spans="1:2" x14ac:dyDescent="0.2">
      <c r="A522">
        <v>3</v>
      </c>
      <c r="B522">
        <v>2</v>
      </c>
    </row>
    <row r="523" spans="1:2" x14ac:dyDescent="0.2">
      <c r="A523">
        <v>2</v>
      </c>
      <c r="B523">
        <v>2</v>
      </c>
    </row>
    <row r="524" spans="1:2" x14ac:dyDescent="0.2">
      <c r="A524">
        <v>5</v>
      </c>
      <c r="B524">
        <v>5</v>
      </c>
    </row>
    <row r="525" spans="1:2" x14ac:dyDescent="0.2">
      <c r="A525">
        <v>4</v>
      </c>
      <c r="B525">
        <v>4</v>
      </c>
    </row>
    <row r="526" spans="1:2" x14ac:dyDescent="0.2">
      <c r="A526">
        <v>1</v>
      </c>
      <c r="B526">
        <v>1</v>
      </c>
    </row>
    <row r="527" spans="1:2" x14ac:dyDescent="0.2">
      <c r="A527">
        <v>3</v>
      </c>
      <c r="B527">
        <v>6</v>
      </c>
    </row>
    <row r="528" spans="1:2" x14ac:dyDescent="0.2">
      <c r="A528">
        <v>4</v>
      </c>
      <c r="B528">
        <v>3</v>
      </c>
    </row>
    <row r="529" spans="1:2" x14ac:dyDescent="0.2">
      <c r="A529">
        <v>5</v>
      </c>
      <c r="B529">
        <v>5</v>
      </c>
    </row>
    <row r="530" spans="1:2" x14ac:dyDescent="0.2">
      <c r="A530">
        <v>4</v>
      </c>
      <c r="B530">
        <v>4</v>
      </c>
    </row>
    <row r="531" spans="1:2" x14ac:dyDescent="0.2">
      <c r="A531">
        <v>5</v>
      </c>
      <c r="B531">
        <v>6</v>
      </c>
    </row>
    <row r="532" spans="1:2" x14ac:dyDescent="0.2">
      <c r="A532">
        <v>4</v>
      </c>
      <c r="B532">
        <v>3</v>
      </c>
    </row>
    <row r="533" spans="1:2" x14ac:dyDescent="0.2">
      <c r="A533">
        <v>4</v>
      </c>
      <c r="B533">
        <v>4</v>
      </c>
    </row>
    <row r="534" spans="1:2" x14ac:dyDescent="0.2">
      <c r="A534">
        <v>4</v>
      </c>
      <c r="B534">
        <v>3</v>
      </c>
    </row>
    <row r="535" spans="1:2" x14ac:dyDescent="0.2">
      <c r="A535">
        <v>1</v>
      </c>
      <c r="B535">
        <v>1</v>
      </c>
    </row>
    <row r="536" spans="1:2" x14ac:dyDescent="0.2">
      <c r="A536">
        <v>2</v>
      </c>
      <c r="B536">
        <v>2</v>
      </c>
    </row>
    <row r="537" spans="1:2" x14ac:dyDescent="0.2">
      <c r="A537">
        <v>4</v>
      </c>
      <c r="B537">
        <v>3</v>
      </c>
    </row>
    <row r="538" spans="1:2" x14ac:dyDescent="0.2">
      <c r="A538">
        <v>4</v>
      </c>
      <c r="B538">
        <v>3</v>
      </c>
    </row>
    <row r="539" spans="1:2" x14ac:dyDescent="0.2">
      <c r="A539">
        <v>1</v>
      </c>
      <c r="B539">
        <v>1</v>
      </c>
    </row>
    <row r="540" spans="1:2" x14ac:dyDescent="0.2">
      <c r="A540">
        <v>1</v>
      </c>
      <c r="B540">
        <v>1</v>
      </c>
    </row>
    <row r="541" spans="1:2" x14ac:dyDescent="0.2">
      <c r="A541">
        <v>4</v>
      </c>
      <c r="B541">
        <v>4</v>
      </c>
    </row>
    <row r="542" spans="1:2" x14ac:dyDescent="0.2">
      <c r="A542">
        <v>3</v>
      </c>
      <c r="B542">
        <v>6</v>
      </c>
    </row>
    <row r="543" spans="1:2" x14ac:dyDescent="0.2">
      <c r="A543">
        <v>5</v>
      </c>
      <c r="B543">
        <v>5</v>
      </c>
    </row>
    <row r="544" spans="1:2" x14ac:dyDescent="0.2">
      <c r="A544">
        <v>1</v>
      </c>
      <c r="B544">
        <v>1</v>
      </c>
    </row>
    <row r="545" spans="1:2" x14ac:dyDescent="0.2">
      <c r="A545">
        <v>4</v>
      </c>
      <c r="B545">
        <v>3</v>
      </c>
    </row>
    <row r="546" spans="1:2" x14ac:dyDescent="0.2">
      <c r="A546">
        <v>1</v>
      </c>
      <c r="B546">
        <v>1</v>
      </c>
    </row>
    <row r="547" spans="1:2" x14ac:dyDescent="0.2">
      <c r="A547">
        <v>3</v>
      </c>
      <c r="B547">
        <v>5</v>
      </c>
    </row>
    <row r="548" spans="1:2" x14ac:dyDescent="0.2">
      <c r="A548">
        <v>1</v>
      </c>
      <c r="B548">
        <v>1</v>
      </c>
    </row>
    <row r="549" spans="1:2" x14ac:dyDescent="0.2">
      <c r="A549">
        <v>4</v>
      </c>
      <c r="B549">
        <v>4</v>
      </c>
    </row>
    <row r="550" spans="1:2" x14ac:dyDescent="0.2">
      <c r="A550">
        <v>2</v>
      </c>
      <c r="B550">
        <v>2</v>
      </c>
    </row>
    <row r="551" spans="1:2" x14ac:dyDescent="0.2">
      <c r="A551">
        <v>1</v>
      </c>
      <c r="B551">
        <v>1</v>
      </c>
    </row>
    <row r="552" spans="1:2" x14ac:dyDescent="0.2">
      <c r="A552">
        <v>3</v>
      </c>
      <c r="B552">
        <v>6</v>
      </c>
    </row>
    <row r="553" spans="1:2" x14ac:dyDescent="0.2">
      <c r="A553">
        <v>4</v>
      </c>
      <c r="B553">
        <v>3</v>
      </c>
    </row>
    <row r="554" spans="1:2" x14ac:dyDescent="0.2">
      <c r="A554">
        <v>3</v>
      </c>
      <c r="B554">
        <v>6</v>
      </c>
    </row>
    <row r="555" spans="1:2" x14ac:dyDescent="0.2">
      <c r="A555">
        <v>4</v>
      </c>
      <c r="B555">
        <v>4</v>
      </c>
    </row>
    <row r="556" spans="1:2" x14ac:dyDescent="0.2">
      <c r="A556">
        <v>4</v>
      </c>
      <c r="B556">
        <v>4</v>
      </c>
    </row>
    <row r="557" spans="1:2" x14ac:dyDescent="0.2">
      <c r="A557">
        <v>4</v>
      </c>
      <c r="B557">
        <v>3</v>
      </c>
    </row>
    <row r="558" spans="1:2" x14ac:dyDescent="0.2">
      <c r="A558">
        <v>5</v>
      </c>
      <c r="B558">
        <v>5</v>
      </c>
    </row>
    <row r="559" spans="1:2" x14ac:dyDescent="0.2">
      <c r="A559">
        <v>2</v>
      </c>
      <c r="B559">
        <v>2</v>
      </c>
    </row>
    <row r="560" spans="1:2" x14ac:dyDescent="0.2">
      <c r="A560">
        <v>2</v>
      </c>
      <c r="B560">
        <v>2</v>
      </c>
    </row>
    <row r="561" spans="1:2" x14ac:dyDescent="0.2">
      <c r="A561">
        <v>5</v>
      </c>
      <c r="B561">
        <v>5</v>
      </c>
    </row>
    <row r="562" spans="1:2" x14ac:dyDescent="0.2">
      <c r="A562">
        <v>5</v>
      </c>
      <c r="B562">
        <v>6</v>
      </c>
    </row>
    <row r="563" spans="1:2" x14ac:dyDescent="0.2">
      <c r="A563">
        <v>4</v>
      </c>
      <c r="B563">
        <v>4</v>
      </c>
    </row>
    <row r="564" spans="1:2" x14ac:dyDescent="0.2">
      <c r="A564">
        <v>4</v>
      </c>
      <c r="B564">
        <v>4</v>
      </c>
    </row>
    <row r="565" spans="1:2" x14ac:dyDescent="0.2">
      <c r="A565">
        <v>4</v>
      </c>
      <c r="B565">
        <v>3</v>
      </c>
    </row>
    <row r="566" spans="1:2" x14ac:dyDescent="0.2">
      <c r="A566">
        <v>4</v>
      </c>
      <c r="B566">
        <v>4</v>
      </c>
    </row>
    <row r="567" spans="1:2" x14ac:dyDescent="0.2">
      <c r="A567">
        <v>2</v>
      </c>
      <c r="B567">
        <v>2</v>
      </c>
    </row>
    <row r="568" spans="1:2" x14ac:dyDescent="0.2">
      <c r="A568">
        <v>3</v>
      </c>
      <c r="B568">
        <v>6</v>
      </c>
    </row>
    <row r="569" spans="1:2" x14ac:dyDescent="0.2">
      <c r="A569">
        <v>5</v>
      </c>
      <c r="B569">
        <v>5</v>
      </c>
    </row>
    <row r="570" spans="1:2" x14ac:dyDescent="0.2">
      <c r="A570">
        <v>1</v>
      </c>
      <c r="B570">
        <v>1</v>
      </c>
    </row>
    <row r="571" spans="1:2" x14ac:dyDescent="0.2">
      <c r="A571">
        <v>3</v>
      </c>
      <c r="B571">
        <v>6</v>
      </c>
    </row>
    <row r="572" spans="1:2" x14ac:dyDescent="0.2">
      <c r="A572">
        <v>1</v>
      </c>
      <c r="B572">
        <v>1</v>
      </c>
    </row>
    <row r="573" spans="1:2" x14ac:dyDescent="0.2">
      <c r="A573">
        <v>4</v>
      </c>
      <c r="B573">
        <v>4</v>
      </c>
    </row>
    <row r="574" spans="1:2" x14ac:dyDescent="0.2">
      <c r="A574">
        <v>5</v>
      </c>
      <c r="B574">
        <v>5</v>
      </c>
    </row>
    <row r="575" spans="1:2" x14ac:dyDescent="0.2">
      <c r="A575">
        <v>4</v>
      </c>
      <c r="B575">
        <v>4</v>
      </c>
    </row>
    <row r="576" spans="1:2" x14ac:dyDescent="0.2">
      <c r="A576">
        <v>4</v>
      </c>
      <c r="B576">
        <v>4</v>
      </c>
    </row>
    <row r="577" spans="1:2" x14ac:dyDescent="0.2">
      <c r="A577">
        <v>1</v>
      </c>
      <c r="B577">
        <v>1</v>
      </c>
    </row>
    <row r="578" spans="1:2" x14ac:dyDescent="0.2">
      <c r="A578">
        <v>4</v>
      </c>
      <c r="B578">
        <v>4</v>
      </c>
    </row>
    <row r="579" spans="1:2" x14ac:dyDescent="0.2">
      <c r="A579">
        <v>5</v>
      </c>
      <c r="B579">
        <v>5</v>
      </c>
    </row>
    <row r="580" spans="1:2" x14ac:dyDescent="0.2">
      <c r="A580">
        <v>1</v>
      </c>
      <c r="B580">
        <v>1</v>
      </c>
    </row>
    <row r="581" spans="1:2" x14ac:dyDescent="0.2">
      <c r="A581">
        <v>1</v>
      </c>
      <c r="B581">
        <v>1</v>
      </c>
    </row>
    <row r="582" spans="1:2" x14ac:dyDescent="0.2">
      <c r="A582">
        <v>4</v>
      </c>
      <c r="B582">
        <v>4</v>
      </c>
    </row>
    <row r="583" spans="1:2" x14ac:dyDescent="0.2">
      <c r="A583">
        <v>5</v>
      </c>
      <c r="B583">
        <v>5</v>
      </c>
    </row>
    <row r="584" spans="1:2" x14ac:dyDescent="0.2">
      <c r="A584">
        <v>3</v>
      </c>
      <c r="B584">
        <v>6</v>
      </c>
    </row>
    <row r="585" spans="1:2" x14ac:dyDescent="0.2">
      <c r="A585">
        <v>1</v>
      </c>
      <c r="B585">
        <v>1</v>
      </c>
    </row>
    <row r="586" spans="1:2" x14ac:dyDescent="0.2">
      <c r="A586">
        <v>4</v>
      </c>
      <c r="B586">
        <v>3</v>
      </c>
    </row>
    <row r="587" spans="1:2" x14ac:dyDescent="0.2">
      <c r="A587">
        <v>1</v>
      </c>
      <c r="B587">
        <v>1</v>
      </c>
    </row>
    <row r="588" spans="1:2" x14ac:dyDescent="0.2">
      <c r="A588">
        <v>5</v>
      </c>
      <c r="B588">
        <v>5</v>
      </c>
    </row>
    <row r="589" spans="1:2" x14ac:dyDescent="0.2">
      <c r="A589">
        <v>5</v>
      </c>
      <c r="B589">
        <v>5</v>
      </c>
    </row>
    <row r="590" spans="1:2" x14ac:dyDescent="0.2">
      <c r="A590">
        <v>2</v>
      </c>
      <c r="B590">
        <v>2</v>
      </c>
    </row>
    <row r="591" spans="1:2" x14ac:dyDescent="0.2">
      <c r="A591">
        <v>3</v>
      </c>
      <c r="B591">
        <v>6</v>
      </c>
    </row>
    <row r="592" spans="1:2" x14ac:dyDescent="0.2">
      <c r="A592">
        <v>2</v>
      </c>
      <c r="B592">
        <v>2</v>
      </c>
    </row>
    <row r="593" spans="1:2" x14ac:dyDescent="0.2">
      <c r="A593">
        <v>3</v>
      </c>
      <c r="B593">
        <v>6</v>
      </c>
    </row>
    <row r="594" spans="1:2" x14ac:dyDescent="0.2">
      <c r="A594">
        <v>5</v>
      </c>
      <c r="B594">
        <v>5</v>
      </c>
    </row>
    <row r="595" spans="1:2" x14ac:dyDescent="0.2">
      <c r="A595">
        <v>5</v>
      </c>
      <c r="B595">
        <v>5</v>
      </c>
    </row>
    <row r="596" spans="1:2" x14ac:dyDescent="0.2">
      <c r="A596">
        <v>3</v>
      </c>
      <c r="B596">
        <v>2</v>
      </c>
    </row>
    <row r="597" spans="1:2" x14ac:dyDescent="0.2">
      <c r="A597">
        <v>1</v>
      </c>
      <c r="B597">
        <v>1</v>
      </c>
    </row>
    <row r="598" spans="1:2" x14ac:dyDescent="0.2">
      <c r="A598">
        <v>1</v>
      </c>
      <c r="B598">
        <v>4</v>
      </c>
    </row>
    <row r="599" spans="1:2" x14ac:dyDescent="0.2">
      <c r="A599">
        <v>2</v>
      </c>
      <c r="B599">
        <v>2</v>
      </c>
    </row>
    <row r="600" spans="1:2" x14ac:dyDescent="0.2">
      <c r="A600">
        <v>4</v>
      </c>
      <c r="B600">
        <v>3</v>
      </c>
    </row>
    <row r="601" spans="1:2" x14ac:dyDescent="0.2">
      <c r="A601">
        <v>2</v>
      </c>
      <c r="B601">
        <v>2</v>
      </c>
    </row>
    <row r="602" spans="1:2" x14ac:dyDescent="0.2">
      <c r="A602">
        <v>1</v>
      </c>
      <c r="B602">
        <v>1</v>
      </c>
    </row>
    <row r="603" spans="1:2" x14ac:dyDescent="0.2">
      <c r="A603">
        <v>2</v>
      </c>
      <c r="B603">
        <v>2</v>
      </c>
    </row>
    <row r="604" spans="1:2" x14ac:dyDescent="0.2">
      <c r="A604">
        <v>3</v>
      </c>
      <c r="B604">
        <v>6</v>
      </c>
    </row>
    <row r="605" spans="1:2" x14ac:dyDescent="0.2">
      <c r="A605">
        <v>4</v>
      </c>
      <c r="B605">
        <v>4</v>
      </c>
    </row>
    <row r="606" spans="1:2" x14ac:dyDescent="0.2">
      <c r="A606">
        <v>1</v>
      </c>
      <c r="B606">
        <v>1</v>
      </c>
    </row>
    <row r="607" spans="1:2" x14ac:dyDescent="0.2">
      <c r="A607">
        <v>1</v>
      </c>
      <c r="B607">
        <v>1</v>
      </c>
    </row>
    <row r="608" spans="1:2" x14ac:dyDescent="0.2">
      <c r="A608">
        <v>3</v>
      </c>
      <c r="B608">
        <v>6</v>
      </c>
    </row>
    <row r="609" spans="1:2" x14ac:dyDescent="0.2">
      <c r="A609">
        <v>4</v>
      </c>
      <c r="B609">
        <v>4</v>
      </c>
    </row>
    <row r="610" spans="1:2" x14ac:dyDescent="0.2">
      <c r="A610">
        <v>2</v>
      </c>
      <c r="B610">
        <v>2</v>
      </c>
    </row>
    <row r="611" spans="1:2" x14ac:dyDescent="0.2">
      <c r="A611">
        <v>1</v>
      </c>
      <c r="B611">
        <v>1</v>
      </c>
    </row>
    <row r="612" spans="1:2" x14ac:dyDescent="0.2">
      <c r="A612">
        <v>1</v>
      </c>
      <c r="B612">
        <v>1</v>
      </c>
    </row>
    <row r="613" spans="1:2" x14ac:dyDescent="0.2">
      <c r="A613">
        <v>1</v>
      </c>
      <c r="B613">
        <v>1</v>
      </c>
    </row>
    <row r="614" spans="1:2" x14ac:dyDescent="0.2">
      <c r="A614">
        <v>3</v>
      </c>
      <c r="B614">
        <v>6</v>
      </c>
    </row>
    <row r="615" spans="1:2" x14ac:dyDescent="0.2">
      <c r="A615">
        <v>5</v>
      </c>
      <c r="B615">
        <v>2</v>
      </c>
    </row>
    <row r="616" spans="1:2" x14ac:dyDescent="0.2">
      <c r="A616">
        <v>3</v>
      </c>
      <c r="B616">
        <v>6</v>
      </c>
    </row>
    <row r="617" spans="1:2" x14ac:dyDescent="0.2">
      <c r="A617">
        <v>2</v>
      </c>
      <c r="B617">
        <v>2</v>
      </c>
    </row>
    <row r="618" spans="1:2" x14ac:dyDescent="0.2">
      <c r="A618">
        <v>4</v>
      </c>
      <c r="B618">
        <v>3</v>
      </c>
    </row>
    <row r="619" spans="1:2" x14ac:dyDescent="0.2">
      <c r="A619">
        <v>4</v>
      </c>
      <c r="B619">
        <v>4</v>
      </c>
    </row>
    <row r="620" spans="1:2" x14ac:dyDescent="0.2">
      <c r="A620">
        <v>1</v>
      </c>
      <c r="B620">
        <v>1</v>
      </c>
    </row>
    <row r="621" spans="1:2" x14ac:dyDescent="0.2">
      <c r="A621">
        <v>2</v>
      </c>
      <c r="B621">
        <v>2</v>
      </c>
    </row>
    <row r="622" spans="1:2" x14ac:dyDescent="0.2">
      <c r="A622">
        <v>1</v>
      </c>
      <c r="B622">
        <v>1</v>
      </c>
    </row>
    <row r="623" spans="1:2" x14ac:dyDescent="0.2">
      <c r="A623">
        <v>4</v>
      </c>
      <c r="B623">
        <v>1</v>
      </c>
    </row>
    <row r="624" spans="1:2" x14ac:dyDescent="0.2">
      <c r="A624">
        <v>4</v>
      </c>
      <c r="B624">
        <v>3</v>
      </c>
    </row>
    <row r="625" spans="1:2" x14ac:dyDescent="0.2">
      <c r="A625">
        <v>4</v>
      </c>
      <c r="B625">
        <v>3</v>
      </c>
    </row>
    <row r="626" spans="1:2" x14ac:dyDescent="0.2">
      <c r="A626">
        <v>4</v>
      </c>
      <c r="B626">
        <v>3</v>
      </c>
    </row>
    <row r="627" spans="1:2" x14ac:dyDescent="0.2">
      <c r="A627">
        <v>2</v>
      </c>
      <c r="B627">
        <v>2</v>
      </c>
    </row>
    <row r="628" spans="1:2" x14ac:dyDescent="0.2">
      <c r="A628">
        <v>2</v>
      </c>
      <c r="B628">
        <v>2</v>
      </c>
    </row>
    <row r="629" spans="1:2" x14ac:dyDescent="0.2">
      <c r="A629">
        <v>3</v>
      </c>
      <c r="B629">
        <v>6</v>
      </c>
    </row>
    <row r="630" spans="1:2" x14ac:dyDescent="0.2">
      <c r="A630">
        <v>3</v>
      </c>
      <c r="B630">
        <v>6</v>
      </c>
    </row>
    <row r="631" spans="1:2" x14ac:dyDescent="0.2">
      <c r="A631">
        <v>1</v>
      </c>
      <c r="B631">
        <v>1</v>
      </c>
    </row>
    <row r="632" spans="1:2" x14ac:dyDescent="0.2">
      <c r="A632">
        <v>2</v>
      </c>
      <c r="B632">
        <v>2</v>
      </c>
    </row>
    <row r="633" spans="1:2" x14ac:dyDescent="0.2">
      <c r="A633">
        <v>4</v>
      </c>
      <c r="B633">
        <v>4</v>
      </c>
    </row>
    <row r="634" spans="1:2" x14ac:dyDescent="0.2">
      <c r="A634">
        <v>5</v>
      </c>
      <c r="B634">
        <v>5</v>
      </c>
    </row>
    <row r="635" spans="1:2" x14ac:dyDescent="0.2">
      <c r="A635">
        <v>4</v>
      </c>
      <c r="B635">
        <v>4</v>
      </c>
    </row>
    <row r="636" spans="1:2" x14ac:dyDescent="0.2">
      <c r="A636">
        <v>5</v>
      </c>
      <c r="B636">
        <v>1</v>
      </c>
    </row>
    <row r="637" spans="1:2" x14ac:dyDescent="0.2">
      <c r="A637">
        <v>3</v>
      </c>
      <c r="B637">
        <v>6</v>
      </c>
    </row>
    <row r="638" spans="1:2" x14ac:dyDescent="0.2">
      <c r="A638">
        <v>4</v>
      </c>
      <c r="B638">
        <v>4</v>
      </c>
    </row>
    <row r="639" spans="1:2" x14ac:dyDescent="0.2">
      <c r="A639">
        <v>1</v>
      </c>
      <c r="B639">
        <v>1</v>
      </c>
    </row>
    <row r="640" spans="1:2" x14ac:dyDescent="0.2">
      <c r="A640">
        <v>4</v>
      </c>
      <c r="B640">
        <v>3</v>
      </c>
    </row>
    <row r="641" spans="1:2" x14ac:dyDescent="0.2">
      <c r="A641">
        <v>3</v>
      </c>
      <c r="B641">
        <v>6</v>
      </c>
    </row>
    <row r="642" spans="1:2" x14ac:dyDescent="0.2">
      <c r="A642">
        <v>2</v>
      </c>
      <c r="B642">
        <v>2</v>
      </c>
    </row>
    <row r="643" spans="1:2" x14ac:dyDescent="0.2">
      <c r="A643">
        <v>4</v>
      </c>
      <c r="B643">
        <v>3</v>
      </c>
    </row>
    <row r="644" spans="1:2" x14ac:dyDescent="0.2">
      <c r="A644">
        <v>1</v>
      </c>
      <c r="B644">
        <v>3</v>
      </c>
    </row>
    <row r="645" spans="1:2" x14ac:dyDescent="0.2">
      <c r="A645">
        <v>3</v>
      </c>
      <c r="B645">
        <v>6</v>
      </c>
    </row>
    <row r="646" spans="1:2" x14ac:dyDescent="0.2">
      <c r="A646">
        <v>1</v>
      </c>
      <c r="B646">
        <v>1</v>
      </c>
    </row>
    <row r="647" spans="1:2" x14ac:dyDescent="0.2">
      <c r="A647">
        <v>2</v>
      </c>
      <c r="B647">
        <v>6</v>
      </c>
    </row>
    <row r="648" spans="1:2" x14ac:dyDescent="0.2">
      <c r="A648">
        <v>1</v>
      </c>
      <c r="B648">
        <v>1</v>
      </c>
    </row>
    <row r="649" spans="1:2" x14ac:dyDescent="0.2">
      <c r="A649">
        <v>2</v>
      </c>
      <c r="B649">
        <v>2</v>
      </c>
    </row>
    <row r="650" spans="1:2" x14ac:dyDescent="0.2">
      <c r="A650">
        <v>4</v>
      </c>
      <c r="B650">
        <v>5</v>
      </c>
    </row>
    <row r="651" spans="1:2" x14ac:dyDescent="0.2">
      <c r="A651">
        <v>5</v>
      </c>
      <c r="B651">
        <v>5</v>
      </c>
    </row>
    <row r="652" spans="1:2" x14ac:dyDescent="0.2">
      <c r="A652">
        <v>4</v>
      </c>
      <c r="B652">
        <v>4</v>
      </c>
    </row>
    <row r="653" spans="1:2" x14ac:dyDescent="0.2">
      <c r="A653">
        <v>5</v>
      </c>
      <c r="B653">
        <v>5</v>
      </c>
    </row>
    <row r="654" spans="1:2" x14ac:dyDescent="0.2">
      <c r="A654">
        <v>5</v>
      </c>
      <c r="B654">
        <v>5</v>
      </c>
    </row>
    <row r="655" spans="1:2" x14ac:dyDescent="0.2">
      <c r="A655">
        <v>3</v>
      </c>
      <c r="B655">
        <v>6</v>
      </c>
    </row>
    <row r="656" spans="1:2" x14ac:dyDescent="0.2">
      <c r="A656">
        <v>1</v>
      </c>
      <c r="B656">
        <v>1</v>
      </c>
    </row>
    <row r="657" spans="1:2" x14ac:dyDescent="0.2">
      <c r="A657">
        <v>1</v>
      </c>
      <c r="B657">
        <v>1</v>
      </c>
    </row>
    <row r="658" spans="1:2" x14ac:dyDescent="0.2">
      <c r="A658">
        <v>4</v>
      </c>
      <c r="B658">
        <v>4</v>
      </c>
    </row>
    <row r="659" spans="1:2" x14ac:dyDescent="0.2">
      <c r="A659">
        <v>4</v>
      </c>
      <c r="B659">
        <v>3</v>
      </c>
    </row>
    <row r="660" spans="1:2" x14ac:dyDescent="0.2">
      <c r="A660">
        <v>1</v>
      </c>
      <c r="B660">
        <v>1</v>
      </c>
    </row>
    <row r="661" spans="1:2" x14ac:dyDescent="0.2">
      <c r="A661">
        <v>2</v>
      </c>
      <c r="B661">
        <v>2</v>
      </c>
    </row>
    <row r="662" spans="1:2" x14ac:dyDescent="0.2">
      <c r="A662">
        <v>3</v>
      </c>
      <c r="B662">
        <v>6</v>
      </c>
    </row>
    <row r="663" spans="1:2" x14ac:dyDescent="0.2">
      <c r="A663">
        <v>5</v>
      </c>
      <c r="B663">
        <v>5</v>
      </c>
    </row>
    <row r="664" spans="1:2" x14ac:dyDescent="0.2">
      <c r="A664">
        <v>2</v>
      </c>
      <c r="B664">
        <v>2</v>
      </c>
    </row>
    <row r="665" spans="1:2" x14ac:dyDescent="0.2">
      <c r="A665">
        <v>3</v>
      </c>
      <c r="B665">
        <v>6</v>
      </c>
    </row>
    <row r="666" spans="1:2" x14ac:dyDescent="0.2">
      <c r="A666">
        <v>4</v>
      </c>
      <c r="B666">
        <v>4</v>
      </c>
    </row>
    <row r="667" spans="1:2" x14ac:dyDescent="0.2">
      <c r="A667">
        <v>3</v>
      </c>
      <c r="B667">
        <v>6</v>
      </c>
    </row>
    <row r="668" spans="1:2" x14ac:dyDescent="0.2">
      <c r="A668">
        <v>1</v>
      </c>
      <c r="B668">
        <v>1</v>
      </c>
    </row>
    <row r="669" spans="1:2" x14ac:dyDescent="0.2">
      <c r="A669">
        <v>2</v>
      </c>
      <c r="B669">
        <v>2</v>
      </c>
    </row>
    <row r="670" spans="1:2" x14ac:dyDescent="0.2">
      <c r="A670">
        <v>3</v>
      </c>
      <c r="B670">
        <v>5</v>
      </c>
    </row>
    <row r="671" spans="1:2" x14ac:dyDescent="0.2">
      <c r="A671">
        <v>2</v>
      </c>
      <c r="B671">
        <v>2</v>
      </c>
    </row>
    <row r="672" spans="1:2" x14ac:dyDescent="0.2">
      <c r="A672">
        <v>1</v>
      </c>
      <c r="B672">
        <v>1</v>
      </c>
    </row>
    <row r="673" spans="1:2" x14ac:dyDescent="0.2">
      <c r="A673">
        <v>3</v>
      </c>
      <c r="B673">
        <v>6</v>
      </c>
    </row>
    <row r="674" spans="1:2" x14ac:dyDescent="0.2">
      <c r="A674">
        <v>4</v>
      </c>
      <c r="B674">
        <v>3</v>
      </c>
    </row>
    <row r="675" spans="1:2" x14ac:dyDescent="0.2">
      <c r="A675">
        <v>2</v>
      </c>
      <c r="B675">
        <v>2</v>
      </c>
    </row>
    <row r="676" spans="1:2" x14ac:dyDescent="0.2">
      <c r="A676">
        <v>4</v>
      </c>
      <c r="B676">
        <v>3</v>
      </c>
    </row>
    <row r="677" spans="1:2" x14ac:dyDescent="0.2">
      <c r="A677">
        <v>4</v>
      </c>
      <c r="B677">
        <v>4</v>
      </c>
    </row>
    <row r="678" spans="1:2" x14ac:dyDescent="0.2">
      <c r="A678">
        <v>4</v>
      </c>
      <c r="B678">
        <v>3</v>
      </c>
    </row>
    <row r="679" spans="1:2" x14ac:dyDescent="0.2">
      <c r="A679">
        <v>2</v>
      </c>
      <c r="B679">
        <v>2</v>
      </c>
    </row>
    <row r="680" spans="1:2" x14ac:dyDescent="0.2">
      <c r="A680">
        <v>2</v>
      </c>
      <c r="B680">
        <v>2</v>
      </c>
    </row>
    <row r="681" spans="1:2" x14ac:dyDescent="0.2">
      <c r="A681">
        <v>2</v>
      </c>
      <c r="B681">
        <v>2</v>
      </c>
    </row>
    <row r="682" spans="1:2" x14ac:dyDescent="0.2">
      <c r="A682">
        <v>1</v>
      </c>
      <c r="B682">
        <v>1</v>
      </c>
    </row>
    <row r="683" spans="1:2" x14ac:dyDescent="0.2">
      <c r="A683">
        <v>3</v>
      </c>
      <c r="B683">
        <v>5</v>
      </c>
    </row>
    <row r="684" spans="1:2" x14ac:dyDescent="0.2">
      <c r="A684">
        <v>3</v>
      </c>
      <c r="B684">
        <v>6</v>
      </c>
    </row>
    <row r="685" spans="1:2" x14ac:dyDescent="0.2">
      <c r="A685">
        <v>5</v>
      </c>
      <c r="B685">
        <v>5</v>
      </c>
    </row>
    <row r="686" spans="1:2" x14ac:dyDescent="0.2">
      <c r="A686">
        <v>2</v>
      </c>
      <c r="B686">
        <v>2</v>
      </c>
    </row>
    <row r="687" spans="1:2" x14ac:dyDescent="0.2">
      <c r="A687">
        <v>4</v>
      </c>
      <c r="B687">
        <v>3</v>
      </c>
    </row>
    <row r="688" spans="1:2" x14ac:dyDescent="0.2">
      <c r="A688">
        <v>4</v>
      </c>
      <c r="B688">
        <v>4</v>
      </c>
    </row>
    <row r="689" spans="1:2" x14ac:dyDescent="0.2">
      <c r="A689">
        <v>4</v>
      </c>
      <c r="B689">
        <v>4</v>
      </c>
    </row>
    <row r="690" spans="1:2" x14ac:dyDescent="0.2">
      <c r="A690">
        <v>3</v>
      </c>
      <c r="B690">
        <v>6</v>
      </c>
    </row>
    <row r="691" spans="1:2" x14ac:dyDescent="0.2">
      <c r="A691">
        <v>1</v>
      </c>
      <c r="B691">
        <v>1</v>
      </c>
    </row>
    <row r="692" spans="1:2" x14ac:dyDescent="0.2">
      <c r="A692">
        <v>1</v>
      </c>
      <c r="B692">
        <v>1</v>
      </c>
    </row>
    <row r="693" spans="1:2" x14ac:dyDescent="0.2">
      <c r="A693">
        <v>4</v>
      </c>
      <c r="B693">
        <v>4</v>
      </c>
    </row>
    <row r="694" spans="1:2" x14ac:dyDescent="0.2">
      <c r="A694">
        <v>5</v>
      </c>
      <c r="B694">
        <v>5</v>
      </c>
    </row>
    <row r="695" spans="1:2" x14ac:dyDescent="0.2">
      <c r="A695">
        <v>3</v>
      </c>
      <c r="B695">
        <v>6</v>
      </c>
    </row>
    <row r="696" spans="1:2" x14ac:dyDescent="0.2">
      <c r="A696">
        <v>4</v>
      </c>
      <c r="B696">
        <v>4</v>
      </c>
    </row>
    <row r="697" spans="1:2" x14ac:dyDescent="0.2">
      <c r="A697">
        <v>3</v>
      </c>
      <c r="B697">
        <v>6</v>
      </c>
    </row>
    <row r="698" spans="1:2" x14ac:dyDescent="0.2">
      <c r="A698">
        <v>1</v>
      </c>
      <c r="B698">
        <v>1</v>
      </c>
    </row>
    <row r="699" spans="1:2" x14ac:dyDescent="0.2">
      <c r="A699">
        <v>5</v>
      </c>
      <c r="B699">
        <v>5</v>
      </c>
    </row>
    <row r="700" spans="1:2" x14ac:dyDescent="0.2">
      <c r="A700">
        <v>5</v>
      </c>
      <c r="B700">
        <v>5</v>
      </c>
    </row>
    <row r="701" spans="1:2" x14ac:dyDescent="0.2">
      <c r="A701">
        <v>2</v>
      </c>
      <c r="B701">
        <v>2</v>
      </c>
    </row>
    <row r="702" spans="1:2" x14ac:dyDescent="0.2">
      <c r="A702">
        <v>3</v>
      </c>
      <c r="B702">
        <v>6</v>
      </c>
    </row>
    <row r="703" spans="1:2" x14ac:dyDescent="0.2">
      <c r="A703">
        <v>1</v>
      </c>
      <c r="B703">
        <v>1</v>
      </c>
    </row>
    <row r="704" spans="1:2" x14ac:dyDescent="0.2">
      <c r="A704">
        <v>4</v>
      </c>
      <c r="B704">
        <v>3</v>
      </c>
    </row>
    <row r="705" spans="1:2" x14ac:dyDescent="0.2">
      <c r="A705">
        <v>3</v>
      </c>
      <c r="B705">
        <v>6</v>
      </c>
    </row>
    <row r="706" spans="1:2" x14ac:dyDescent="0.2">
      <c r="A706">
        <v>3</v>
      </c>
      <c r="B706">
        <v>6</v>
      </c>
    </row>
    <row r="707" spans="1:2" x14ac:dyDescent="0.2">
      <c r="A707">
        <v>3</v>
      </c>
      <c r="B707">
        <v>6</v>
      </c>
    </row>
    <row r="708" spans="1:2" x14ac:dyDescent="0.2">
      <c r="A708">
        <v>4</v>
      </c>
      <c r="B708">
        <v>4</v>
      </c>
    </row>
    <row r="709" spans="1:2" x14ac:dyDescent="0.2">
      <c r="A709">
        <v>2</v>
      </c>
      <c r="B709">
        <v>2</v>
      </c>
    </row>
    <row r="710" spans="1:2" x14ac:dyDescent="0.2">
      <c r="A710">
        <v>2</v>
      </c>
      <c r="B710">
        <v>5</v>
      </c>
    </row>
    <row r="711" spans="1:2" x14ac:dyDescent="0.2">
      <c r="A711">
        <v>1</v>
      </c>
      <c r="B711">
        <v>1</v>
      </c>
    </row>
    <row r="712" spans="1:2" x14ac:dyDescent="0.2">
      <c r="A712">
        <v>5</v>
      </c>
      <c r="B712">
        <v>5</v>
      </c>
    </row>
    <row r="713" spans="1:2" x14ac:dyDescent="0.2">
      <c r="A713">
        <v>2</v>
      </c>
      <c r="B713">
        <v>1</v>
      </c>
    </row>
    <row r="714" spans="1:2" x14ac:dyDescent="0.2">
      <c r="A714">
        <v>5</v>
      </c>
      <c r="B714">
        <v>2</v>
      </c>
    </row>
    <row r="715" spans="1:2" x14ac:dyDescent="0.2">
      <c r="A715">
        <v>3</v>
      </c>
      <c r="B715">
        <v>6</v>
      </c>
    </row>
    <row r="716" spans="1:2" x14ac:dyDescent="0.2">
      <c r="A716">
        <v>3</v>
      </c>
      <c r="B716">
        <v>6</v>
      </c>
    </row>
    <row r="717" spans="1:2" x14ac:dyDescent="0.2">
      <c r="A717">
        <v>2</v>
      </c>
      <c r="B717">
        <v>2</v>
      </c>
    </row>
    <row r="718" spans="1:2" x14ac:dyDescent="0.2">
      <c r="A718">
        <v>2</v>
      </c>
      <c r="B718">
        <v>2</v>
      </c>
    </row>
    <row r="719" spans="1:2" x14ac:dyDescent="0.2">
      <c r="A719">
        <v>5</v>
      </c>
      <c r="B719">
        <v>5</v>
      </c>
    </row>
    <row r="720" spans="1:2" x14ac:dyDescent="0.2">
      <c r="A720">
        <v>4</v>
      </c>
      <c r="B720">
        <v>3</v>
      </c>
    </row>
    <row r="721" spans="1:2" x14ac:dyDescent="0.2">
      <c r="A721">
        <v>3</v>
      </c>
      <c r="B721">
        <v>6</v>
      </c>
    </row>
    <row r="722" spans="1:2" x14ac:dyDescent="0.2">
      <c r="A722">
        <v>4</v>
      </c>
      <c r="B722">
        <v>4</v>
      </c>
    </row>
    <row r="723" spans="1:2" x14ac:dyDescent="0.2">
      <c r="A723">
        <v>4</v>
      </c>
      <c r="B723">
        <v>4</v>
      </c>
    </row>
    <row r="724" spans="1:2" x14ac:dyDescent="0.2">
      <c r="A724">
        <v>4</v>
      </c>
      <c r="B724">
        <v>4</v>
      </c>
    </row>
    <row r="725" spans="1:2" x14ac:dyDescent="0.2">
      <c r="A725">
        <v>2</v>
      </c>
      <c r="B725">
        <v>2</v>
      </c>
    </row>
    <row r="726" spans="1:2" x14ac:dyDescent="0.2">
      <c r="A726">
        <v>2</v>
      </c>
      <c r="B726">
        <v>2</v>
      </c>
    </row>
    <row r="727" spans="1:2" x14ac:dyDescent="0.2">
      <c r="A727">
        <v>3</v>
      </c>
      <c r="B727">
        <v>6</v>
      </c>
    </row>
    <row r="728" spans="1:2" x14ac:dyDescent="0.2">
      <c r="A728">
        <v>2</v>
      </c>
      <c r="B728">
        <v>2</v>
      </c>
    </row>
    <row r="729" spans="1:2" x14ac:dyDescent="0.2">
      <c r="A729">
        <v>5</v>
      </c>
      <c r="B729">
        <v>5</v>
      </c>
    </row>
    <row r="730" spans="1:2" x14ac:dyDescent="0.2">
      <c r="A730">
        <v>2</v>
      </c>
      <c r="B730">
        <v>2</v>
      </c>
    </row>
    <row r="731" spans="1:2" x14ac:dyDescent="0.2">
      <c r="A731">
        <v>1</v>
      </c>
      <c r="B731">
        <v>1</v>
      </c>
    </row>
    <row r="732" spans="1:2" x14ac:dyDescent="0.2">
      <c r="A732">
        <v>2</v>
      </c>
      <c r="B732">
        <v>2</v>
      </c>
    </row>
    <row r="733" spans="1:2" x14ac:dyDescent="0.2">
      <c r="A733">
        <v>3</v>
      </c>
      <c r="B733">
        <v>5</v>
      </c>
    </row>
    <row r="734" spans="1:2" x14ac:dyDescent="0.2">
      <c r="A734">
        <v>4</v>
      </c>
      <c r="B734">
        <v>3</v>
      </c>
    </row>
    <row r="735" spans="1:2" x14ac:dyDescent="0.2">
      <c r="A735">
        <v>5</v>
      </c>
      <c r="B735">
        <v>5</v>
      </c>
    </row>
    <row r="736" spans="1:2" x14ac:dyDescent="0.2">
      <c r="A736">
        <v>4</v>
      </c>
      <c r="B736">
        <v>4</v>
      </c>
    </row>
    <row r="737" spans="1:2" x14ac:dyDescent="0.2">
      <c r="A737">
        <v>4</v>
      </c>
      <c r="B737">
        <v>5</v>
      </c>
    </row>
    <row r="738" spans="1:2" x14ac:dyDescent="0.2">
      <c r="A738">
        <v>2</v>
      </c>
      <c r="B738">
        <v>2</v>
      </c>
    </row>
    <row r="739" spans="1:2" x14ac:dyDescent="0.2">
      <c r="A739">
        <v>4</v>
      </c>
      <c r="B739">
        <v>6</v>
      </c>
    </row>
    <row r="740" spans="1:2" x14ac:dyDescent="0.2">
      <c r="A740">
        <v>1</v>
      </c>
      <c r="B740">
        <v>1</v>
      </c>
    </row>
    <row r="741" spans="1:2" x14ac:dyDescent="0.2">
      <c r="A741">
        <v>5</v>
      </c>
      <c r="B741">
        <v>6</v>
      </c>
    </row>
    <row r="742" spans="1:2" x14ac:dyDescent="0.2">
      <c r="A742">
        <v>5</v>
      </c>
      <c r="B742">
        <v>5</v>
      </c>
    </row>
    <row r="743" spans="1:2" x14ac:dyDescent="0.2">
      <c r="A743">
        <v>1</v>
      </c>
      <c r="B743">
        <v>1</v>
      </c>
    </row>
    <row r="744" spans="1:2" x14ac:dyDescent="0.2">
      <c r="A744">
        <v>1</v>
      </c>
      <c r="B744">
        <v>1</v>
      </c>
    </row>
    <row r="745" spans="1:2" x14ac:dyDescent="0.2">
      <c r="A745">
        <v>5</v>
      </c>
      <c r="B745">
        <v>5</v>
      </c>
    </row>
    <row r="746" spans="1:2" x14ac:dyDescent="0.2">
      <c r="A746">
        <v>4</v>
      </c>
      <c r="B746">
        <v>3</v>
      </c>
    </row>
    <row r="747" spans="1:2" x14ac:dyDescent="0.2">
      <c r="A747">
        <v>2</v>
      </c>
      <c r="B747">
        <v>2</v>
      </c>
    </row>
    <row r="748" spans="1:2" x14ac:dyDescent="0.2">
      <c r="A748">
        <v>4</v>
      </c>
      <c r="B748">
        <v>3</v>
      </c>
    </row>
    <row r="749" spans="1:2" x14ac:dyDescent="0.2">
      <c r="A749">
        <v>2</v>
      </c>
      <c r="B749">
        <v>2</v>
      </c>
    </row>
    <row r="750" spans="1:2" x14ac:dyDescent="0.2">
      <c r="A750">
        <v>5</v>
      </c>
      <c r="B750">
        <v>5</v>
      </c>
    </row>
    <row r="751" spans="1:2" x14ac:dyDescent="0.2">
      <c r="A751">
        <v>2</v>
      </c>
      <c r="B751">
        <v>2</v>
      </c>
    </row>
    <row r="752" spans="1:2" x14ac:dyDescent="0.2">
      <c r="A752">
        <v>4</v>
      </c>
      <c r="B752">
        <v>3</v>
      </c>
    </row>
    <row r="753" spans="1:2" x14ac:dyDescent="0.2">
      <c r="A753">
        <v>4</v>
      </c>
      <c r="B753">
        <v>4</v>
      </c>
    </row>
    <row r="754" spans="1:2" x14ac:dyDescent="0.2">
      <c r="A754">
        <v>2</v>
      </c>
      <c r="B754">
        <v>2</v>
      </c>
    </row>
    <row r="755" spans="1:2" x14ac:dyDescent="0.2">
      <c r="A755">
        <v>4</v>
      </c>
      <c r="B755">
        <v>3</v>
      </c>
    </row>
    <row r="756" spans="1:2" x14ac:dyDescent="0.2">
      <c r="A756">
        <v>4</v>
      </c>
      <c r="B756">
        <v>3</v>
      </c>
    </row>
    <row r="757" spans="1:2" x14ac:dyDescent="0.2">
      <c r="A757">
        <v>2</v>
      </c>
      <c r="B757">
        <v>2</v>
      </c>
    </row>
    <row r="758" spans="1:2" x14ac:dyDescent="0.2">
      <c r="A758">
        <v>1</v>
      </c>
      <c r="B758">
        <v>1</v>
      </c>
    </row>
    <row r="759" spans="1:2" x14ac:dyDescent="0.2">
      <c r="A759">
        <v>5</v>
      </c>
      <c r="B759">
        <v>6</v>
      </c>
    </row>
    <row r="760" spans="1:2" x14ac:dyDescent="0.2">
      <c r="A760">
        <v>5</v>
      </c>
      <c r="B760">
        <v>5</v>
      </c>
    </row>
    <row r="761" spans="1:2" x14ac:dyDescent="0.2">
      <c r="A761">
        <v>5</v>
      </c>
      <c r="B761">
        <v>5</v>
      </c>
    </row>
    <row r="762" spans="1:2" x14ac:dyDescent="0.2">
      <c r="A762">
        <v>2</v>
      </c>
      <c r="B762">
        <v>2</v>
      </c>
    </row>
    <row r="763" spans="1:2" x14ac:dyDescent="0.2">
      <c r="A763">
        <v>3</v>
      </c>
      <c r="B763">
        <v>6</v>
      </c>
    </row>
    <row r="764" spans="1:2" x14ac:dyDescent="0.2">
      <c r="A764">
        <v>4</v>
      </c>
      <c r="B764">
        <v>3</v>
      </c>
    </row>
    <row r="765" spans="1:2" x14ac:dyDescent="0.2">
      <c r="A765">
        <v>4</v>
      </c>
      <c r="B765">
        <v>4</v>
      </c>
    </row>
    <row r="766" spans="1:2" x14ac:dyDescent="0.2">
      <c r="A766">
        <v>3</v>
      </c>
      <c r="B766">
        <v>6</v>
      </c>
    </row>
    <row r="767" spans="1:2" x14ac:dyDescent="0.2">
      <c r="A767">
        <v>3</v>
      </c>
      <c r="B767">
        <v>6</v>
      </c>
    </row>
    <row r="768" spans="1:2" x14ac:dyDescent="0.2">
      <c r="A768">
        <v>5</v>
      </c>
      <c r="B768">
        <v>5</v>
      </c>
    </row>
    <row r="769" spans="1:2" x14ac:dyDescent="0.2">
      <c r="A769">
        <v>2</v>
      </c>
      <c r="B769">
        <v>2</v>
      </c>
    </row>
    <row r="770" spans="1:2" x14ac:dyDescent="0.2">
      <c r="A770">
        <v>3</v>
      </c>
      <c r="B770">
        <v>6</v>
      </c>
    </row>
    <row r="771" spans="1:2" x14ac:dyDescent="0.2">
      <c r="A771">
        <v>1</v>
      </c>
      <c r="B771">
        <v>1</v>
      </c>
    </row>
    <row r="772" spans="1:2" x14ac:dyDescent="0.2">
      <c r="A772">
        <v>5</v>
      </c>
      <c r="B772">
        <v>2</v>
      </c>
    </row>
    <row r="773" spans="1:2" x14ac:dyDescent="0.2">
      <c r="A773">
        <v>4</v>
      </c>
      <c r="B773">
        <v>3</v>
      </c>
    </row>
    <row r="774" spans="1:2" x14ac:dyDescent="0.2">
      <c r="A774">
        <v>2</v>
      </c>
      <c r="B774">
        <v>2</v>
      </c>
    </row>
    <row r="775" spans="1:2" x14ac:dyDescent="0.2">
      <c r="A775">
        <v>4</v>
      </c>
      <c r="B775">
        <v>4</v>
      </c>
    </row>
    <row r="776" spans="1:2" x14ac:dyDescent="0.2">
      <c r="A776">
        <v>3</v>
      </c>
      <c r="B776">
        <v>6</v>
      </c>
    </row>
    <row r="777" spans="1:2" x14ac:dyDescent="0.2">
      <c r="A777">
        <v>1</v>
      </c>
      <c r="B777">
        <v>1</v>
      </c>
    </row>
    <row r="778" spans="1:2" x14ac:dyDescent="0.2">
      <c r="A778">
        <v>5</v>
      </c>
      <c r="B778">
        <v>5</v>
      </c>
    </row>
    <row r="779" spans="1:2" x14ac:dyDescent="0.2">
      <c r="A779">
        <v>5</v>
      </c>
      <c r="B779">
        <v>5</v>
      </c>
    </row>
    <row r="780" spans="1:2" x14ac:dyDescent="0.2">
      <c r="A780">
        <v>3</v>
      </c>
      <c r="B780">
        <v>6</v>
      </c>
    </row>
    <row r="781" spans="1:2" x14ac:dyDescent="0.2">
      <c r="A781">
        <v>4</v>
      </c>
      <c r="B781">
        <v>3</v>
      </c>
    </row>
    <row r="782" spans="1:2" x14ac:dyDescent="0.2">
      <c r="A782">
        <v>1</v>
      </c>
      <c r="B782">
        <v>1</v>
      </c>
    </row>
    <row r="783" spans="1:2" x14ac:dyDescent="0.2">
      <c r="A783">
        <v>1</v>
      </c>
      <c r="B783">
        <v>1</v>
      </c>
    </row>
    <row r="784" spans="1:2" x14ac:dyDescent="0.2">
      <c r="A784">
        <v>3</v>
      </c>
      <c r="B784">
        <v>6</v>
      </c>
    </row>
    <row r="785" spans="1:2" x14ac:dyDescent="0.2">
      <c r="A785">
        <v>4</v>
      </c>
      <c r="B785">
        <v>4</v>
      </c>
    </row>
    <row r="786" spans="1:2" x14ac:dyDescent="0.2">
      <c r="A786">
        <v>3</v>
      </c>
      <c r="B786">
        <v>6</v>
      </c>
    </row>
    <row r="787" spans="1:2" x14ac:dyDescent="0.2">
      <c r="A787">
        <v>4</v>
      </c>
      <c r="B787">
        <v>3</v>
      </c>
    </row>
    <row r="788" spans="1:2" x14ac:dyDescent="0.2">
      <c r="A788">
        <v>2</v>
      </c>
      <c r="B788">
        <v>2</v>
      </c>
    </row>
    <row r="789" spans="1:2" x14ac:dyDescent="0.2">
      <c r="A789">
        <v>1</v>
      </c>
      <c r="B789">
        <v>1</v>
      </c>
    </row>
    <row r="790" spans="1:2" x14ac:dyDescent="0.2">
      <c r="A790">
        <v>2</v>
      </c>
      <c r="B790">
        <v>6</v>
      </c>
    </row>
    <row r="791" spans="1:2" x14ac:dyDescent="0.2">
      <c r="A791">
        <v>5</v>
      </c>
      <c r="B791">
        <v>5</v>
      </c>
    </row>
    <row r="792" spans="1:2" x14ac:dyDescent="0.2">
      <c r="A792">
        <v>3</v>
      </c>
      <c r="B792">
        <v>6</v>
      </c>
    </row>
    <row r="793" spans="1:2" x14ac:dyDescent="0.2">
      <c r="A793">
        <v>5</v>
      </c>
      <c r="B793">
        <v>5</v>
      </c>
    </row>
    <row r="794" spans="1:2" x14ac:dyDescent="0.2">
      <c r="A794">
        <v>2</v>
      </c>
      <c r="B794">
        <v>6</v>
      </c>
    </row>
    <row r="795" spans="1:2" x14ac:dyDescent="0.2">
      <c r="A795">
        <v>4</v>
      </c>
      <c r="B795">
        <v>3</v>
      </c>
    </row>
    <row r="796" spans="1:2" x14ac:dyDescent="0.2">
      <c r="A796">
        <v>1</v>
      </c>
      <c r="B796">
        <v>1</v>
      </c>
    </row>
    <row r="797" spans="1:2" x14ac:dyDescent="0.2">
      <c r="A797">
        <v>2</v>
      </c>
      <c r="B797">
        <v>2</v>
      </c>
    </row>
    <row r="798" spans="1:2" x14ac:dyDescent="0.2">
      <c r="A798">
        <v>2</v>
      </c>
      <c r="B798">
        <v>2</v>
      </c>
    </row>
    <row r="799" spans="1:2" x14ac:dyDescent="0.2">
      <c r="A799">
        <v>4</v>
      </c>
      <c r="B799">
        <v>4</v>
      </c>
    </row>
    <row r="800" spans="1:2" x14ac:dyDescent="0.2">
      <c r="A800">
        <v>3</v>
      </c>
      <c r="B800">
        <v>6</v>
      </c>
    </row>
    <row r="801" spans="1:2" x14ac:dyDescent="0.2">
      <c r="A801">
        <v>4</v>
      </c>
      <c r="B801">
        <v>4</v>
      </c>
    </row>
    <row r="802" spans="1:2" x14ac:dyDescent="0.2">
      <c r="A802">
        <v>2</v>
      </c>
      <c r="B802">
        <v>2</v>
      </c>
    </row>
    <row r="803" spans="1:2" x14ac:dyDescent="0.2">
      <c r="A803">
        <v>5</v>
      </c>
      <c r="B803">
        <v>5</v>
      </c>
    </row>
    <row r="804" spans="1:2" x14ac:dyDescent="0.2">
      <c r="A804">
        <v>4</v>
      </c>
      <c r="B804">
        <v>4</v>
      </c>
    </row>
    <row r="805" spans="1:2" x14ac:dyDescent="0.2">
      <c r="A805">
        <v>1</v>
      </c>
      <c r="B805">
        <v>1</v>
      </c>
    </row>
    <row r="806" spans="1:2" x14ac:dyDescent="0.2">
      <c r="A806">
        <v>1</v>
      </c>
      <c r="B806">
        <v>1</v>
      </c>
    </row>
    <row r="807" spans="1:2" x14ac:dyDescent="0.2">
      <c r="A807">
        <v>4</v>
      </c>
      <c r="B807">
        <v>4</v>
      </c>
    </row>
    <row r="808" spans="1:2" x14ac:dyDescent="0.2">
      <c r="A808">
        <v>1</v>
      </c>
      <c r="B808">
        <v>1</v>
      </c>
    </row>
    <row r="809" spans="1:2" x14ac:dyDescent="0.2">
      <c r="A809">
        <v>4</v>
      </c>
      <c r="B809">
        <v>4</v>
      </c>
    </row>
    <row r="810" spans="1:2" x14ac:dyDescent="0.2">
      <c r="A810">
        <v>2</v>
      </c>
      <c r="B810">
        <v>2</v>
      </c>
    </row>
    <row r="811" spans="1:2" x14ac:dyDescent="0.2">
      <c r="A811">
        <v>1</v>
      </c>
      <c r="B811">
        <v>1</v>
      </c>
    </row>
    <row r="812" spans="1:2" x14ac:dyDescent="0.2">
      <c r="A812">
        <v>4</v>
      </c>
      <c r="B812">
        <v>4</v>
      </c>
    </row>
    <row r="813" spans="1:2" x14ac:dyDescent="0.2">
      <c r="A813">
        <v>2</v>
      </c>
      <c r="B813">
        <v>5</v>
      </c>
    </row>
    <row r="814" spans="1:2" x14ac:dyDescent="0.2">
      <c r="A814">
        <v>1</v>
      </c>
      <c r="B814">
        <v>1</v>
      </c>
    </row>
    <row r="815" spans="1:2" x14ac:dyDescent="0.2">
      <c r="A815">
        <v>1</v>
      </c>
      <c r="B815">
        <v>1</v>
      </c>
    </row>
    <row r="816" spans="1:2" x14ac:dyDescent="0.2">
      <c r="A816">
        <v>4</v>
      </c>
      <c r="B816">
        <v>6</v>
      </c>
    </row>
    <row r="817" spans="1:2" x14ac:dyDescent="0.2">
      <c r="A817">
        <v>1</v>
      </c>
      <c r="B817">
        <v>1</v>
      </c>
    </row>
    <row r="818" spans="1:2" x14ac:dyDescent="0.2">
      <c r="A818">
        <v>4</v>
      </c>
      <c r="B818">
        <v>4</v>
      </c>
    </row>
    <row r="819" spans="1:2" x14ac:dyDescent="0.2">
      <c r="A819">
        <v>4</v>
      </c>
      <c r="B819">
        <v>4</v>
      </c>
    </row>
    <row r="820" spans="1:2" x14ac:dyDescent="0.2">
      <c r="A820">
        <v>4</v>
      </c>
      <c r="B820">
        <v>4</v>
      </c>
    </row>
    <row r="821" spans="1:2" x14ac:dyDescent="0.2">
      <c r="A821">
        <v>1</v>
      </c>
      <c r="B821">
        <v>1</v>
      </c>
    </row>
    <row r="822" spans="1:2" x14ac:dyDescent="0.2">
      <c r="A822">
        <v>4</v>
      </c>
      <c r="B822">
        <v>4</v>
      </c>
    </row>
    <row r="823" spans="1:2" x14ac:dyDescent="0.2">
      <c r="A823">
        <v>1</v>
      </c>
      <c r="B823">
        <v>1</v>
      </c>
    </row>
    <row r="824" spans="1:2" x14ac:dyDescent="0.2">
      <c r="A824">
        <v>2</v>
      </c>
      <c r="B824">
        <v>2</v>
      </c>
    </row>
    <row r="825" spans="1:2" x14ac:dyDescent="0.2">
      <c r="A825">
        <v>5</v>
      </c>
      <c r="B825">
        <v>2</v>
      </c>
    </row>
    <row r="826" spans="1:2" x14ac:dyDescent="0.2">
      <c r="A826">
        <v>2</v>
      </c>
      <c r="B826">
        <v>2</v>
      </c>
    </row>
    <row r="827" spans="1:2" x14ac:dyDescent="0.2">
      <c r="A827">
        <v>5</v>
      </c>
      <c r="B827">
        <v>5</v>
      </c>
    </row>
    <row r="828" spans="1:2" x14ac:dyDescent="0.2">
      <c r="A828">
        <v>4</v>
      </c>
      <c r="B828">
        <v>4</v>
      </c>
    </row>
    <row r="829" spans="1:2" x14ac:dyDescent="0.2">
      <c r="A829">
        <v>4</v>
      </c>
      <c r="B829">
        <v>4</v>
      </c>
    </row>
    <row r="830" spans="1:2" x14ac:dyDescent="0.2">
      <c r="A830">
        <v>3</v>
      </c>
      <c r="B830">
        <v>6</v>
      </c>
    </row>
    <row r="831" spans="1:2" x14ac:dyDescent="0.2">
      <c r="A831">
        <v>4</v>
      </c>
      <c r="B831">
        <v>4</v>
      </c>
    </row>
    <row r="832" spans="1:2" x14ac:dyDescent="0.2">
      <c r="A832">
        <v>4</v>
      </c>
      <c r="B832">
        <v>4</v>
      </c>
    </row>
    <row r="833" spans="1:2" x14ac:dyDescent="0.2">
      <c r="A833">
        <v>3</v>
      </c>
      <c r="B833">
        <v>6</v>
      </c>
    </row>
    <row r="834" spans="1:2" x14ac:dyDescent="0.2">
      <c r="A834">
        <v>4</v>
      </c>
      <c r="B834">
        <v>3</v>
      </c>
    </row>
    <row r="835" spans="1:2" x14ac:dyDescent="0.2">
      <c r="A835">
        <v>2</v>
      </c>
      <c r="B835">
        <v>2</v>
      </c>
    </row>
    <row r="836" spans="1:2" x14ac:dyDescent="0.2">
      <c r="A836">
        <v>1</v>
      </c>
      <c r="B836">
        <v>1</v>
      </c>
    </row>
    <row r="837" spans="1:2" x14ac:dyDescent="0.2">
      <c r="A837">
        <v>1</v>
      </c>
      <c r="B837">
        <v>1</v>
      </c>
    </row>
    <row r="838" spans="1:2" x14ac:dyDescent="0.2">
      <c r="A838">
        <v>2</v>
      </c>
      <c r="B838">
        <v>2</v>
      </c>
    </row>
    <row r="839" spans="1:2" x14ac:dyDescent="0.2">
      <c r="A839">
        <v>3</v>
      </c>
      <c r="B839">
        <v>6</v>
      </c>
    </row>
    <row r="840" spans="1:2" x14ac:dyDescent="0.2">
      <c r="A840">
        <v>5</v>
      </c>
      <c r="B840">
        <v>5</v>
      </c>
    </row>
    <row r="841" spans="1:2" x14ac:dyDescent="0.2">
      <c r="A841">
        <v>4</v>
      </c>
      <c r="B841">
        <v>3</v>
      </c>
    </row>
    <row r="842" spans="1:2" x14ac:dyDescent="0.2">
      <c r="A842">
        <v>3</v>
      </c>
      <c r="B842">
        <v>6</v>
      </c>
    </row>
    <row r="843" spans="1:2" x14ac:dyDescent="0.2">
      <c r="A843">
        <v>3</v>
      </c>
      <c r="B843">
        <v>6</v>
      </c>
    </row>
    <row r="844" spans="1:2" x14ac:dyDescent="0.2">
      <c r="A844">
        <v>4</v>
      </c>
      <c r="B844">
        <v>3</v>
      </c>
    </row>
    <row r="845" spans="1:2" x14ac:dyDescent="0.2">
      <c r="A845">
        <v>1</v>
      </c>
      <c r="B845">
        <v>1</v>
      </c>
    </row>
    <row r="846" spans="1:2" x14ac:dyDescent="0.2">
      <c r="A846">
        <v>1</v>
      </c>
      <c r="B846">
        <v>1</v>
      </c>
    </row>
    <row r="847" spans="1:2" x14ac:dyDescent="0.2">
      <c r="A847">
        <v>4</v>
      </c>
      <c r="B847">
        <v>4</v>
      </c>
    </row>
    <row r="848" spans="1:2" x14ac:dyDescent="0.2">
      <c r="A848">
        <v>5</v>
      </c>
      <c r="B848">
        <v>5</v>
      </c>
    </row>
    <row r="849" spans="1:2" x14ac:dyDescent="0.2">
      <c r="A849">
        <v>2</v>
      </c>
      <c r="B849">
        <v>2</v>
      </c>
    </row>
    <row r="850" spans="1:2" x14ac:dyDescent="0.2">
      <c r="A850">
        <v>4</v>
      </c>
      <c r="B850">
        <v>3</v>
      </c>
    </row>
    <row r="851" spans="1:2" x14ac:dyDescent="0.2">
      <c r="A851">
        <v>4</v>
      </c>
      <c r="B851">
        <v>4</v>
      </c>
    </row>
    <row r="852" spans="1:2" x14ac:dyDescent="0.2">
      <c r="A852">
        <v>1</v>
      </c>
      <c r="B852">
        <v>1</v>
      </c>
    </row>
    <row r="853" spans="1:2" x14ac:dyDescent="0.2">
      <c r="A853">
        <v>4</v>
      </c>
      <c r="B853">
        <v>3</v>
      </c>
    </row>
    <row r="854" spans="1:2" x14ac:dyDescent="0.2">
      <c r="A854">
        <v>2</v>
      </c>
      <c r="B854">
        <v>2</v>
      </c>
    </row>
    <row r="855" spans="1:2" x14ac:dyDescent="0.2">
      <c r="A855">
        <v>2</v>
      </c>
      <c r="B855">
        <v>2</v>
      </c>
    </row>
    <row r="856" spans="1:2" x14ac:dyDescent="0.2">
      <c r="A856">
        <v>1</v>
      </c>
      <c r="B856">
        <v>1</v>
      </c>
    </row>
    <row r="857" spans="1:2" x14ac:dyDescent="0.2">
      <c r="A857">
        <v>4</v>
      </c>
      <c r="B857">
        <v>4</v>
      </c>
    </row>
    <row r="858" spans="1:2" x14ac:dyDescent="0.2">
      <c r="A858">
        <v>1</v>
      </c>
      <c r="B858">
        <v>1</v>
      </c>
    </row>
    <row r="859" spans="1:2" x14ac:dyDescent="0.2">
      <c r="A859">
        <v>5</v>
      </c>
      <c r="B859">
        <v>5</v>
      </c>
    </row>
    <row r="860" spans="1:2" x14ac:dyDescent="0.2">
      <c r="A860">
        <v>5</v>
      </c>
      <c r="B860">
        <v>5</v>
      </c>
    </row>
    <row r="861" spans="1:2" x14ac:dyDescent="0.2">
      <c r="A861">
        <v>5</v>
      </c>
      <c r="B861">
        <v>5</v>
      </c>
    </row>
    <row r="862" spans="1:2" x14ac:dyDescent="0.2">
      <c r="A862">
        <v>5</v>
      </c>
      <c r="B862">
        <v>5</v>
      </c>
    </row>
    <row r="863" spans="1:2" x14ac:dyDescent="0.2">
      <c r="A863">
        <v>3</v>
      </c>
      <c r="B863">
        <v>6</v>
      </c>
    </row>
    <row r="864" spans="1:2" x14ac:dyDescent="0.2">
      <c r="A864">
        <v>2</v>
      </c>
      <c r="B864">
        <v>2</v>
      </c>
    </row>
    <row r="865" spans="1:2" x14ac:dyDescent="0.2">
      <c r="A865">
        <v>4</v>
      </c>
      <c r="B865">
        <v>4</v>
      </c>
    </row>
    <row r="866" spans="1:2" x14ac:dyDescent="0.2">
      <c r="A866">
        <v>2</v>
      </c>
      <c r="B866">
        <v>2</v>
      </c>
    </row>
    <row r="867" spans="1:2" x14ac:dyDescent="0.2">
      <c r="A867">
        <v>4</v>
      </c>
      <c r="B867">
        <v>4</v>
      </c>
    </row>
    <row r="868" spans="1:2" x14ac:dyDescent="0.2">
      <c r="A868">
        <v>4</v>
      </c>
      <c r="B868">
        <v>3</v>
      </c>
    </row>
    <row r="869" spans="1:2" x14ac:dyDescent="0.2">
      <c r="A869">
        <v>4</v>
      </c>
      <c r="B869">
        <v>3</v>
      </c>
    </row>
    <row r="870" spans="1:2" x14ac:dyDescent="0.2">
      <c r="A870">
        <v>1</v>
      </c>
      <c r="B870">
        <v>1</v>
      </c>
    </row>
    <row r="871" spans="1:2" x14ac:dyDescent="0.2">
      <c r="A871">
        <v>2</v>
      </c>
      <c r="B871">
        <v>2</v>
      </c>
    </row>
    <row r="872" spans="1:2" x14ac:dyDescent="0.2">
      <c r="A872">
        <v>3</v>
      </c>
      <c r="B872">
        <v>6</v>
      </c>
    </row>
    <row r="873" spans="1:2" x14ac:dyDescent="0.2">
      <c r="A873">
        <v>5</v>
      </c>
      <c r="B873">
        <v>5</v>
      </c>
    </row>
    <row r="874" spans="1:2" x14ac:dyDescent="0.2">
      <c r="A874">
        <v>4</v>
      </c>
      <c r="B874">
        <v>3</v>
      </c>
    </row>
    <row r="875" spans="1:2" x14ac:dyDescent="0.2">
      <c r="A875">
        <v>3</v>
      </c>
      <c r="B875">
        <v>6</v>
      </c>
    </row>
    <row r="876" spans="1:2" x14ac:dyDescent="0.2">
      <c r="A876">
        <v>2</v>
      </c>
      <c r="B876">
        <v>2</v>
      </c>
    </row>
    <row r="877" spans="1:2" x14ac:dyDescent="0.2">
      <c r="A877">
        <v>3</v>
      </c>
      <c r="B877">
        <v>6</v>
      </c>
    </row>
    <row r="878" spans="1:2" x14ac:dyDescent="0.2">
      <c r="A878">
        <v>4</v>
      </c>
      <c r="B878">
        <v>4</v>
      </c>
    </row>
    <row r="879" spans="1:2" x14ac:dyDescent="0.2">
      <c r="A879">
        <v>3</v>
      </c>
      <c r="B879">
        <v>5</v>
      </c>
    </row>
    <row r="880" spans="1:2" x14ac:dyDescent="0.2">
      <c r="A880">
        <v>5</v>
      </c>
      <c r="B880">
        <v>5</v>
      </c>
    </row>
    <row r="881" spans="1:2" x14ac:dyDescent="0.2">
      <c r="A881">
        <v>1</v>
      </c>
      <c r="B881">
        <v>1</v>
      </c>
    </row>
    <row r="882" spans="1:2" x14ac:dyDescent="0.2">
      <c r="A882">
        <v>5</v>
      </c>
      <c r="B882">
        <v>5</v>
      </c>
    </row>
    <row r="883" spans="1:2" x14ac:dyDescent="0.2">
      <c r="A883">
        <v>4</v>
      </c>
      <c r="B883">
        <v>5</v>
      </c>
    </row>
    <row r="884" spans="1:2" x14ac:dyDescent="0.2">
      <c r="A884">
        <v>1</v>
      </c>
      <c r="B884">
        <v>1</v>
      </c>
    </row>
    <row r="885" spans="1:2" x14ac:dyDescent="0.2">
      <c r="A885">
        <v>3</v>
      </c>
      <c r="B885">
        <v>6</v>
      </c>
    </row>
    <row r="886" spans="1:2" x14ac:dyDescent="0.2">
      <c r="A886">
        <v>2</v>
      </c>
      <c r="B886">
        <v>2</v>
      </c>
    </row>
    <row r="887" spans="1:2" x14ac:dyDescent="0.2">
      <c r="A887">
        <v>4</v>
      </c>
      <c r="B887">
        <v>4</v>
      </c>
    </row>
    <row r="888" spans="1:2" x14ac:dyDescent="0.2">
      <c r="A888">
        <v>4</v>
      </c>
      <c r="B888">
        <v>4</v>
      </c>
    </row>
    <row r="889" spans="1:2" x14ac:dyDescent="0.2">
      <c r="A889">
        <v>4</v>
      </c>
      <c r="B889">
        <v>3</v>
      </c>
    </row>
    <row r="890" spans="1:2" x14ac:dyDescent="0.2">
      <c r="A890">
        <v>3</v>
      </c>
      <c r="B890">
        <v>2</v>
      </c>
    </row>
    <row r="891" spans="1:2" x14ac:dyDescent="0.2">
      <c r="A891">
        <v>3</v>
      </c>
      <c r="B891">
        <v>6</v>
      </c>
    </row>
    <row r="892" spans="1:2" x14ac:dyDescent="0.2">
      <c r="A892">
        <v>2</v>
      </c>
      <c r="B892">
        <v>2</v>
      </c>
    </row>
    <row r="893" spans="1:2" x14ac:dyDescent="0.2">
      <c r="A893">
        <v>2</v>
      </c>
      <c r="B893">
        <v>2</v>
      </c>
    </row>
    <row r="894" spans="1:2" x14ac:dyDescent="0.2">
      <c r="A894">
        <v>1</v>
      </c>
      <c r="B894">
        <v>1</v>
      </c>
    </row>
    <row r="895" spans="1:2" x14ac:dyDescent="0.2">
      <c r="A895">
        <v>2</v>
      </c>
      <c r="B895">
        <v>2</v>
      </c>
    </row>
    <row r="896" spans="1:2" x14ac:dyDescent="0.2">
      <c r="A896">
        <v>2</v>
      </c>
      <c r="B896">
        <v>2</v>
      </c>
    </row>
    <row r="897" spans="1:2" x14ac:dyDescent="0.2">
      <c r="A897">
        <v>5</v>
      </c>
      <c r="B897">
        <v>5</v>
      </c>
    </row>
    <row r="898" spans="1:2" x14ac:dyDescent="0.2">
      <c r="A898">
        <v>2</v>
      </c>
      <c r="B898">
        <v>2</v>
      </c>
    </row>
    <row r="899" spans="1:2" x14ac:dyDescent="0.2">
      <c r="A899">
        <v>4</v>
      </c>
      <c r="B899">
        <v>3</v>
      </c>
    </row>
    <row r="900" spans="1:2" x14ac:dyDescent="0.2">
      <c r="A900">
        <v>3</v>
      </c>
      <c r="B900">
        <v>6</v>
      </c>
    </row>
    <row r="901" spans="1:2" x14ac:dyDescent="0.2">
      <c r="A901">
        <v>3</v>
      </c>
      <c r="B901">
        <v>6</v>
      </c>
    </row>
    <row r="902" spans="1:2" x14ac:dyDescent="0.2">
      <c r="A902">
        <v>4</v>
      </c>
      <c r="B902">
        <v>3</v>
      </c>
    </row>
    <row r="903" spans="1:2" x14ac:dyDescent="0.2">
      <c r="A903">
        <v>4</v>
      </c>
      <c r="B903">
        <v>4</v>
      </c>
    </row>
    <row r="904" spans="1:2" x14ac:dyDescent="0.2">
      <c r="A904">
        <v>2</v>
      </c>
      <c r="B904">
        <v>2</v>
      </c>
    </row>
    <row r="905" spans="1:2" x14ac:dyDescent="0.2">
      <c r="A905">
        <v>4</v>
      </c>
      <c r="B905">
        <v>3</v>
      </c>
    </row>
    <row r="906" spans="1:2" x14ac:dyDescent="0.2">
      <c r="A906">
        <v>1</v>
      </c>
      <c r="B906">
        <v>1</v>
      </c>
    </row>
    <row r="907" spans="1:2" x14ac:dyDescent="0.2">
      <c r="A907">
        <v>5</v>
      </c>
      <c r="B907">
        <v>5</v>
      </c>
    </row>
    <row r="908" spans="1:2" x14ac:dyDescent="0.2">
      <c r="A908">
        <v>2</v>
      </c>
      <c r="B908">
        <v>2</v>
      </c>
    </row>
    <row r="909" spans="1:2" x14ac:dyDescent="0.2">
      <c r="A909">
        <v>5</v>
      </c>
      <c r="B909">
        <v>5</v>
      </c>
    </row>
    <row r="910" spans="1:2" x14ac:dyDescent="0.2">
      <c r="A910">
        <v>1</v>
      </c>
      <c r="B910">
        <v>1</v>
      </c>
    </row>
    <row r="911" spans="1:2" x14ac:dyDescent="0.2">
      <c r="A911">
        <v>4</v>
      </c>
      <c r="B911">
        <v>3</v>
      </c>
    </row>
    <row r="912" spans="1:2" x14ac:dyDescent="0.2">
      <c r="A912">
        <v>2</v>
      </c>
      <c r="B912">
        <v>2</v>
      </c>
    </row>
    <row r="913" spans="1:2" x14ac:dyDescent="0.2">
      <c r="A913">
        <v>3</v>
      </c>
      <c r="B913">
        <v>1</v>
      </c>
    </row>
    <row r="914" spans="1:2" x14ac:dyDescent="0.2">
      <c r="A914">
        <v>5</v>
      </c>
      <c r="B914">
        <v>5</v>
      </c>
    </row>
    <row r="915" spans="1:2" x14ac:dyDescent="0.2">
      <c r="A915">
        <v>5</v>
      </c>
      <c r="B915">
        <v>5</v>
      </c>
    </row>
    <row r="916" spans="1:2" x14ac:dyDescent="0.2">
      <c r="A916">
        <v>2</v>
      </c>
      <c r="B916">
        <v>6</v>
      </c>
    </row>
    <row r="917" spans="1:2" x14ac:dyDescent="0.2">
      <c r="A917">
        <v>3</v>
      </c>
      <c r="B917">
        <v>6</v>
      </c>
    </row>
    <row r="918" spans="1:2" x14ac:dyDescent="0.2">
      <c r="A918">
        <v>5</v>
      </c>
      <c r="B918">
        <v>5</v>
      </c>
    </row>
    <row r="919" spans="1:2" x14ac:dyDescent="0.2">
      <c r="A919">
        <v>1</v>
      </c>
      <c r="B919">
        <v>1</v>
      </c>
    </row>
    <row r="920" spans="1:2" x14ac:dyDescent="0.2">
      <c r="A920">
        <v>3</v>
      </c>
      <c r="B920">
        <v>6</v>
      </c>
    </row>
    <row r="921" spans="1:2" x14ac:dyDescent="0.2">
      <c r="A921">
        <v>4</v>
      </c>
      <c r="B921">
        <v>4</v>
      </c>
    </row>
    <row r="922" spans="1:2" x14ac:dyDescent="0.2">
      <c r="A922">
        <v>3</v>
      </c>
      <c r="B922">
        <v>6</v>
      </c>
    </row>
    <row r="923" spans="1:2" x14ac:dyDescent="0.2">
      <c r="A923">
        <v>5</v>
      </c>
      <c r="B923">
        <v>5</v>
      </c>
    </row>
    <row r="924" spans="1:2" x14ac:dyDescent="0.2">
      <c r="A924">
        <v>2</v>
      </c>
      <c r="B924">
        <v>2</v>
      </c>
    </row>
    <row r="925" spans="1:2" x14ac:dyDescent="0.2">
      <c r="A925">
        <v>4</v>
      </c>
      <c r="B925">
        <v>4</v>
      </c>
    </row>
    <row r="926" spans="1:2" x14ac:dyDescent="0.2">
      <c r="A926">
        <v>1</v>
      </c>
      <c r="B926">
        <v>1</v>
      </c>
    </row>
    <row r="927" spans="1:2" x14ac:dyDescent="0.2">
      <c r="A927">
        <v>2</v>
      </c>
      <c r="B927">
        <v>2</v>
      </c>
    </row>
    <row r="928" spans="1:2" x14ac:dyDescent="0.2">
      <c r="A928">
        <v>4</v>
      </c>
      <c r="B928">
        <v>4</v>
      </c>
    </row>
    <row r="929" spans="1:2" x14ac:dyDescent="0.2">
      <c r="A929">
        <v>2</v>
      </c>
      <c r="B929">
        <v>4</v>
      </c>
    </row>
    <row r="930" spans="1:2" x14ac:dyDescent="0.2">
      <c r="A930">
        <v>4</v>
      </c>
      <c r="B930">
        <v>4</v>
      </c>
    </row>
    <row r="931" spans="1:2" x14ac:dyDescent="0.2">
      <c r="A931">
        <v>2</v>
      </c>
      <c r="B931">
        <v>2</v>
      </c>
    </row>
    <row r="932" spans="1:2" x14ac:dyDescent="0.2">
      <c r="A932">
        <v>1</v>
      </c>
      <c r="B932">
        <v>4</v>
      </c>
    </row>
    <row r="933" spans="1:2" x14ac:dyDescent="0.2">
      <c r="A933">
        <v>5</v>
      </c>
      <c r="B933">
        <v>6</v>
      </c>
    </row>
    <row r="934" spans="1:2" x14ac:dyDescent="0.2">
      <c r="A934">
        <v>5</v>
      </c>
      <c r="B934">
        <v>4</v>
      </c>
    </row>
    <row r="935" spans="1:2" x14ac:dyDescent="0.2">
      <c r="A935">
        <v>5</v>
      </c>
      <c r="B935">
        <v>5</v>
      </c>
    </row>
    <row r="936" spans="1:2" x14ac:dyDescent="0.2">
      <c r="A936">
        <v>3</v>
      </c>
      <c r="B936">
        <v>6</v>
      </c>
    </row>
    <row r="937" spans="1:2" x14ac:dyDescent="0.2">
      <c r="A937">
        <v>4</v>
      </c>
      <c r="B937">
        <v>4</v>
      </c>
    </row>
    <row r="938" spans="1:2" x14ac:dyDescent="0.2">
      <c r="A938">
        <v>4</v>
      </c>
      <c r="B938">
        <v>4</v>
      </c>
    </row>
    <row r="939" spans="1:2" x14ac:dyDescent="0.2">
      <c r="A939">
        <v>2</v>
      </c>
      <c r="B939">
        <v>2</v>
      </c>
    </row>
    <row r="940" spans="1:2" x14ac:dyDescent="0.2">
      <c r="A940">
        <v>4</v>
      </c>
      <c r="B940">
        <v>4</v>
      </c>
    </row>
    <row r="941" spans="1:2" x14ac:dyDescent="0.2">
      <c r="A941">
        <v>3</v>
      </c>
      <c r="B941">
        <v>6</v>
      </c>
    </row>
    <row r="942" spans="1:2" x14ac:dyDescent="0.2">
      <c r="A942">
        <v>1</v>
      </c>
      <c r="B942">
        <v>1</v>
      </c>
    </row>
    <row r="943" spans="1:2" x14ac:dyDescent="0.2">
      <c r="A943">
        <v>1</v>
      </c>
      <c r="B943">
        <v>1</v>
      </c>
    </row>
    <row r="944" spans="1:2" x14ac:dyDescent="0.2">
      <c r="A944">
        <v>4</v>
      </c>
      <c r="B944">
        <v>3</v>
      </c>
    </row>
    <row r="945" spans="1:2" x14ac:dyDescent="0.2">
      <c r="A945">
        <v>2</v>
      </c>
      <c r="B945">
        <v>2</v>
      </c>
    </row>
    <row r="946" spans="1:2" x14ac:dyDescent="0.2">
      <c r="A946">
        <v>3</v>
      </c>
      <c r="B946">
        <v>6</v>
      </c>
    </row>
    <row r="947" spans="1:2" x14ac:dyDescent="0.2">
      <c r="A947">
        <v>2</v>
      </c>
      <c r="B947">
        <v>5</v>
      </c>
    </row>
    <row r="948" spans="1:2" x14ac:dyDescent="0.2">
      <c r="A948">
        <v>4</v>
      </c>
      <c r="B948">
        <v>3</v>
      </c>
    </row>
    <row r="949" spans="1:2" x14ac:dyDescent="0.2">
      <c r="A949">
        <v>3</v>
      </c>
      <c r="B949">
        <v>6</v>
      </c>
    </row>
    <row r="950" spans="1:2" x14ac:dyDescent="0.2">
      <c r="A950">
        <v>4</v>
      </c>
      <c r="B950">
        <v>1</v>
      </c>
    </row>
    <row r="951" spans="1:2" x14ac:dyDescent="0.2">
      <c r="A951">
        <v>4</v>
      </c>
      <c r="B951">
        <v>4</v>
      </c>
    </row>
    <row r="952" spans="1:2" x14ac:dyDescent="0.2">
      <c r="A952">
        <v>2</v>
      </c>
      <c r="B952">
        <v>2</v>
      </c>
    </row>
    <row r="953" spans="1:2" x14ac:dyDescent="0.2">
      <c r="A953">
        <v>2</v>
      </c>
      <c r="B953">
        <v>2</v>
      </c>
    </row>
    <row r="954" spans="1:2" x14ac:dyDescent="0.2">
      <c r="A954">
        <v>2</v>
      </c>
      <c r="B954">
        <v>2</v>
      </c>
    </row>
    <row r="955" spans="1:2" x14ac:dyDescent="0.2">
      <c r="A955">
        <v>2</v>
      </c>
      <c r="B955">
        <v>6</v>
      </c>
    </row>
    <row r="956" spans="1:2" x14ac:dyDescent="0.2">
      <c r="A956">
        <v>2</v>
      </c>
      <c r="B956">
        <v>2</v>
      </c>
    </row>
    <row r="957" spans="1:2" x14ac:dyDescent="0.2">
      <c r="A957">
        <v>1</v>
      </c>
      <c r="B957">
        <v>1</v>
      </c>
    </row>
    <row r="958" spans="1:2" x14ac:dyDescent="0.2">
      <c r="A958">
        <v>1</v>
      </c>
      <c r="B958">
        <v>1</v>
      </c>
    </row>
    <row r="959" spans="1:2" x14ac:dyDescent="0.2">
      <c r="A959">
        <v>3</v>
      </c>
      <c r="B959">
        <v>6</v>
      </c>
    </row>
    <row r="960" spans="1:2" x14ac:dyDescent="0.2">
      <c r="A960">
        <v>1</v>
      </c>
      <c r="B960">
        <v>1</v>
      </c>
    </row>
    <row r="961" spans="1:2" x14ac:dyDescent="0.2">
      <c r="A961">
        <v>3</v>
      </c>
      <c r="B961">
        <v>6</v>
      </c>
    </row>
    <row r="962" spans="1:2" x14ac:dyDescent="0.2">
      <c r="A962">
        <v>5</v>
      </c>
      <c r="B962">
        <v>5</v>
      </c>
    </row>
    <row r="963" spans="1:2" x14ac:dyDescent="0.2">
      <c r="A963">
        <v>1</v>
      </c>
      <c r="B963">
        <v>1</v>
      </c>
    </row>
    <row r="964" spans="1:2" x14ac:dyDescent="0.2">
      <c r="A964">
        <v>4</v>
      </c>
      <c r="B964">
        <v>4</v>
      </c>
    </row>
    <row r="965" spans="1:2" x14ac:dyDescent="0.2">
      <c r="A965">
        <v>3</v>
      </c>
      <c r="B965">
        <v>6</v>
      </c>
    </row>
    <row r="966" spans="1:2" x14ac:dyDescent="0.2">
      <c r="A966">
        <v>4</v>
      </c>
      <c r="B966">
        <v>3</v>
      </c>
    </row>
    <row r="967" spans="1:2" x14ac:dyDescent="0.2">
      <c r="A967">
        <v>5</v>
      </c>
      <c r="B967">
        <v>5</v>
      </c>
    </row>
    <row r="968" spans="1:2" x14ac:dyDescent="0.2">
      <c r="A968">
        <v>4</v>
      </c>
      <c r="B968">
        <v>4</v>
      </c>
    </row>
    <row r="969" spans="1:2" x14ac:dyDescent="0.2">
      <c r="A969">
        <v>4</v>
      </c>
      <c r="B969">
        <v>4</v>
      </c>
    </row>
    <row r="970" spans="1:2" x14ac:dyDescent="0.2">
      <c r="A970">
        <v>2</v>
      </c>
      <c r="B970">
        <v>2</v>
      </c>
    </row>
    <row r="971" spans="1:2" x14ac:dyDescent="0.2">
      <c r="A971">
        <v>4</v>
      </c>
      <c r="B971">
        <v>3</v>
      </c>
    </row>
    <row r="972" spans="1:2" x14ac:dyDescent="0.2">
      <c r="A972">
        <v>2</v>
      </c>
      <c r="B972">
        <v>2</v>
      </c>
    </row>
    <row r="973" spans="1:2" x14ac:dyDescent="0.2">
      <c r="A973">
        <v>2</v>
      </c>
      <c r="B973">
        <v>2</v>
      </c>
    </row>
    <row r="974" spans="1:2" x14ac:dyDescent="0.2">
      <c r="A974">
        <v>1</v>
      </c>
      <c r="B974">
        <v>1</v>
      </c>
    </row>
    <row r="975" spans="1:2" x14ac:dyDescent="0.2">
      <c r="A975">
        <v>1</v>
      </c>
      <c r="B975">
        <v>1</v>
      </c>
    </row>
    <row r="976" spans="1:2" x14ac:dyDescent="0.2">
      <c r="A976">
        <v>4</v>
      </c>
      <c r="B976">
        <v>4</v>
      </c>
    </row>
    <row r="977" spans="1:2" x14ac:dyDescent="0.2">
      <c r="A977">
        <v>4</v>
      </c>
      <c r="B977">
        <v>4</v>
      </c>
    </row>
    <row r="978" spans="1:2" x14ac:dyDescent="0.2">
      <c r="A978">
        <v>3</v>
      </c>
      <c r="B978">
        <v>2</v>
      </c>
    </row>
    <row r="979" spans="1:2" x14ac:dyDescent="0.2">
      <c r="A979">
        <v>5</v>
      </c>
      <c r="B979">
        <v>5</v>
      </c>
    </row>
    <row r="980" spans="1:2" x14ac:dyDescent="0.2">
      <c r="A980">
        <v>5</v>
      </c>
      <c r="B980">
        <v>6</v>
      </c>
    </row>
    <row r="981" spans="1:2" x14ac:dyDescent="0.2">
      <c r="A981">
        <v>4</v>
      </c>
      <c r="B981">
        <v>4</v>
      </c>
    </row>
    <row r="982" spans="1:2" x14ac:dyDescent="0.2">
      <c r="A982">
        <v>5</v>
      </c>
      <c r="B982">
        <v>5</v>
      </c>
    </row>
    <row r="983" spans="1:2" x14ac:dyDescent="0.2">
      <c r="A983">
        <v>4</v>
      </c>
      <c r="B983">
        <v>3</v>
      </c>
    </row>
    <row r="984" spans="1:2" x14ac:dyDescent="0.2">
      <c r="A984">
        <v>2</v>
      </c>
      <c r="B984">
        <v>2</v>
      </c>
    </row>
    <row r="985" spans="1:2" x14ac:dyDescent="0.2">
      <c r="A985">
        <v>3</v>
      </c>
      <c r="B985">
        <v>6</v>
      </c>
    </row>
    <row r="986" spans="1:2" x14ac:dyDescent="0.2">
      <c r="A986">
        <v>1</v>
      </c>
      <c r="B986">
        <v>1</v>
      </c>
    </row>
    <row r="987" spans="1:2" x14ac:dyDescent="0.2">
      <c r="A987">
        <v>4</v>
      </c>
      <c r="B987">
        <v>3</v>
      </c>
    </row>
    <row r="988" spans="1:2" x14ac:dyDescent="0.2">
      <c r="A988">
        <v>5</v>
      </c>
      <c r="B988">
        <v>5</v>
      </c>
    </row>
    <row r="989" spans="1:2" x14ac:dyDescent="0.2">
      <c r="A989">
        <v>4</v>
      </c>
      <c r="B989">
        <v>3</v>
      </c>
    </row>
    <row r="990" spans="1:2" x14ac:dyDescent="0.2">
      <c r="A990">
        <v>2</v>
      </c>
      <c r="B990">
        <v>2</v>
      </c>
    </row>
    <row r="991" spans="1:2" x14ac:dyDescent="0.2">
      <c r="A991">
        <v>5</v>
      </c>
      <c r="B991">
        <v>5</v>
      </c>
    </row>
    <row r="992" spans="1:2" x14ac:dyDescent="0.2">
      <c r="A992">
        <v>3</v>
      </c>
      <c r="B992">
        <v>6</v>
      </c>
    </row>
    <row r="993" spans="1:2" x14ac:dyDescent="0.2">
      <c r="A993">
        <v>5</v>
      </c>
      <c r="B993">
        <v>4</v>
      </c>
    </row>
    <row r="994" spans="1:2" x14ac:dyDescent="0.2">
      <c r="A994">
        <v>3</v>
      </c>
      <c r="B994">
        <v>6</v>
      </c>
    </row>
    <row r="995" spans="1:2" x14ac:dyDescent="0.2">
      <c r="A995">
        <v>5</v>
      </c>
      <c r="B995">
        <v>5</v>
      </c>
    </row>
    <row r="996" spans="1:2" x14ac:dyDescent="0.2">
      <c r="A996">
        <v>4</v>
      </c>
      <c r="B996">
        <v>4</v>
      </c>
    </row>
    <row r="997" spans="1:2" x14ac:dyDescent="0.2">
      <c r="A997">
        <v>4</v>
      </c>
      <c r="B997">
        <v>4</v>
      </c>
    </row>
    <row r="998" spans="1:2" x14ac:dyDescent="0.2">
      <c r="A998">
        <v>1</v>
      </c>
      <c r="B998">
        <v>1</v>
      </c>
    </row>
    <row r="999" spans="1:2" x14ac:dyDescent="0.2">
      <c r="A999">
        <v>4</v>
      </c>
      <c r="B999">
        <v>3</v>
      </c>
    </row>
    <row r="1000" spans="1:2" x14ac:dyDescent="0.2">
      <c r="A1000">
        <v>1</v>
      </c>
      <c r="B1000">
        <v>1</v>
      </c>
    </row>
    <row r="1001" spans="1:2" x14ac:dyDescent="0.2">
      <c r="A1001">
        <v>4</v>
      </c>
      <c r="B1001">
        <v>3</v>
      </c>
    </row>
    <row r="1002" spans="1:2" x14ac:dyDescent="0.2">
      <c r="A1002">
        <v>3</v>
      </c>
      <c r="B1002">
        <v>6</v>
      </c>
    </row>
    <row r="1003" spans="1:2" x14ac:dyDescent="0.2">
      <c r="A1003">
        <v>4</v>
      </c>
      <c r="B1003">
        <v>4</v>
      </c>
    </row>
    <row r="1004" spans="1:2" x14ac:dyDescent="0.2">
      <c r="A1004">
        <v>3</v>
      </c>
      <c r="B1004">
        <v>6</v>
      </c>
    </row>
    <row r="1005" spans="1:2" x14ac:dyDescent="0.2">
      <c r="A1005">
        <v>1</v>
      </c>
      <c r="B1005">
        <v>1</v>
      </c>
    </row>
    <row r="1006" spans="1:2" x14ac:dyDescent="0.2">
      <c r="A1006">
        <v>1</v>
      </c>
      <c r="B1006">
        <v>1</v>
      </c>
    </row>
    <row r="1007" spans="1:2" x14ac:dyDescent="0.2">
      <c r="A1007">
        <v>4</v>
      </c>
      <c r="B1007">
        <v>3</v>
      </c>
    </row>
    <row r="1008" spans="1:2" x14ac:dyDescent="0.2">
      <c r="A1008">
        <v>1</v>
      </c>
      <c r="B1008">
        <v>1</v>
      </c>
    </row>
    <row r="1009" spans="1:2" x14ac:dyDescent="0.2">
      <c r="A1009">
        <v>3</v>
      </c>
      <c r="B1009">
        <v>6</v>
      </c>
    </row>
    <row r="1010" spans="1:2" x14ac:dyDescent="0.2">
      <c r="A1010">
        <v>5</v>
      </c>
      <c r="B1010">
        <v>5</v>
      </c>
    </row>
    <row r="1011" spans="1:2" x14ac:dyDescent="0.2">
      <c r="A1011">
        <v>3</v>
      </c>
      <c r="B1011">
        <v>6</v>
      </c>
    </row>
    <row r="1012" spans="1:2" x14ac:dyDescent="0.2">
      <c r="A1012">
        <v>2</v>
      </c>
      <c r="B1012">
        <v>2</v>
      </c>
    </row>
    <row r="1013" spans="1:2" x14ac:dyDescent="0.2">
      <c r="A1013">
        <v>1</v>
      </c>
      <c r="B1013">
        <v>1</v>
      </c>
    </row>
    <row r="1014" spans="1:2" x14ac:dyDescent="0.2">
      <c r="A1014">
        <v>4</v>
      </c>
      <c r="B1014">
        <v>3</v>
      </c>
    </row>
    <row r="1015" spans="1:2" x14ac:dyDescent="0.2">
      <c r="A1015">
        <v>4</v>
      </c>
      <c r="B1015">
        <v>4</v>
      </c>
    </row>
    <row r="1016" spans="1:2" x14ac:dyDescent="0.2">
      <c r="A1016">
        <v>4</v>
      </c>
      <c r="B1016">
        <v>4</v>
      </c>
    </row>
    <row r="1017" spans="1:2" x14ac:dyDescent="0.2">
      <c r="A1017">
        <v>3</v>
      </c>
      <c r="B1017">
        <v>6</v>
      </c>
    </row>
    <row r="1018" spans="1:2" x14ac:dyDescent="0.2">
      <c r="A1018">
        <v>4</v>
      </c>
      <c r="B1018">
        <v>4</v>
      </c>
    </row>
    <row r="1019" spans="1:2" x14ac:dyDescent="0.2">
      <c r="A1019">
        <v>2</v>
      </c>
      <c r="B1019">
        <v>2</v>
      </c>
    </row>
    <row r="1020" spans="1:2" x14ac:dyDescent="0.2">
      <c r="A1020">
        <v>3</v>
      </c>
      <c r="B1020">
        <v>6</v>
      </c>
    </row>
    <row r="1021" spans="1:2" x14ac:dyDescent="0.2">
      <c r="A1021">
        <v>5</v>
      </c>
      <c r="B1021">
        <v>5</v>
      </c>
    </row>
    <row r="1022" spans="1:2" x14ac:dyDescent="0.2">
      <c r="A1022">
        <v>5</v>
      </c>
      <c r="B1022">
        <v>5</v>
      </c>
    </row>
    <row r="1023" spans="1:2" x14ac:dyDescent="0.2">
      <c r="A1023">
        <v>4</v>
      </c>
      <c r="B1023">
        <v>3</v>
      </c>
    </row>
    <row r="1024" spans="1:2" x14ac:dyDescent="0.2">
      <c r="A1024">
        <v>2</v>
      </c>
      <c r="B1024">
        <v>2</v>
      </c>
    </row>
    <row r="1025" spans="1:2" x14ac:dyDescent="0.2">
      <c r="A1025">
        <v>2</v>
      </c>
      <c r="B1025">
        <v>2</v>
      </c>
    </row>
    <row r="1026" spans="1:2" x14ac:dyDescent="0.2">
      <c r="A1026">
        <v>4</v>
      </c>
      <c r="B1026">
        <v>3</v>
      </c>
    </row>
    <row r="1027" spans="1:2" x14ac:dyDescent="0.2">
      <c r="A1027">
        <v>2</v>
      </c>
      <c r="B1027">
        <v>2</v>
      </c>
    </row>
    <row r="1028" spans="1:2" x14ac:dyDescent="0.2">
      <c r="A1028">
        <v>1</v>
      </c>
      <c r="B1028">
        <v>3</v>
      </c>
    </row>
    <row r="1029" spans="1:2" x14ac:dyDescent="0.2">
      <c r="A1029">
        <v>5</v>
      </c>
      <c r="B1029">
        <v>5</v>
      </c>
    </row>
    <row r="1030" spans="1:2" x14ac:dyDescent="0.2">
      <c r="A1030">
        <v>5</v>
      </c>
      <c r="B1030">
        <v>5</v>
      </c>
    </row>
    <row r="1031" spans="1:2" x14ac:dyDescent="0.2">
      <c r="A1031">
        <v>5</v>
      </c>
      <c r="B1031">
        <v>5</v>
      </c>
    </row>
    <row r="1032" spans="1:2" x14ac:dyDescent="0.2">
      <c r="A1032">
        <v>2</v>
      </c>
      <c r="B1032">
        <v>2</v>
      </c>
    </row>
    <row r="1033" spans="1:2" x14ac:dyDescent="0.2">
      <c r="A1033">
        <v>4</v>
      </c>
      <c r="B1033">
        <v>3</v>
      </c>
    </row>
    <row r="1034" spans="1:2" x14ac:dyDescent="0.2">
      <c r="A1034">
        <v>4</v>
      </c>
      <c r="B1034">
        <v>4</v>
      </c>
    </row>
    <row r="1035" spans="1:2" x14ac:dyDescent="0.2">
      <c r="A1035">
        <v>4</v>
      </c>
      <c r="B1035">
        <v>3</v>
      </c>
    </row>
    <row r="1036" spans="1:2" x14ac:dyDescent="0.2">
      <c r="A1036">
        <v>2</v>
      </c>
      <c r="B1036">
        <v>2</v>
      </c>
    </row>
    <row r="1037" spans="1:2" x14ac:dyDescent="0.2">
      <c r="A1037">
        <v>1</v>
      </c>
      <c r="B1037">
        <v>1</v>
      </c>
    </row>
    <row r="1038" spans="1:2" x14ac:dyDescent="0.2">
      <c r="A1038">
        <v>3</v>
      </c>
      <c r="B1038">
        <v>6</v>
      </c>
    </row>
    <row r="1039" spans="1:2" x14ac:dyDescent="0.2">
      <c r="A1039">
        <v>1</v>
      </c>
      <c r="B1039">
        <v>1</v>
      </c>
    </row>
    <row r="1040" spans="1:2" x14ac:dyDescent="0.2">
      <c r="A1040">
        <v>1</v>
      </c>
      <c r="B1040">
        <v>1</v>
      </c>
    </row>
    <row r="1041" spans="1:2" x14ac:dyDescent="0.2">
      <c r="A1041">
        <v>4</v>
      </c>
      <c r="B1041">
        <v>4</v>
      </c>
    </row>
    <row r="1042" spans="1:2" x14ac:dyDescent="0.2">
      <c r="A1042">
        <v>5</v>
      </c>
      <c r="B1042">
        <v>5</v>
      </c>
    </row>
    <row r="1043" spans="1:2" x14ac:dyDescent="0.2">
      <c r="A1043">
        <v>2</v>
      </c>
      <c r="B1043">
        <v>2</v>
      </c>
    </row>
    <row r="1044" spans="1:2" x14ac:dyDescent="0.2">
      <c r="A1044">
        <v>2</v>
      </c>
      <c r="B1044">
        <v>2</v>
      </c>
    </row>
    <row r="1045" spans="1:2" x14ac:dyDescent="0.2">
      <c r="A1045">
        <v>3</v>
      </c>
      <c r="B1045">
        <v>1</v>
      </c>
    </row>
    <row r="1046" spans="1:2" x14ac:dyDescent="0.2">
      <c r="A1046">
        <v>3</v>
      </c>
      <c r="B1046">
        <v>6</v>
      </c>
    </row>
    <row r="1047" spans="1:2" x14ac:dyDescent="0.2">
      <c r="A1047">
        <v>4</v>
      </c>
      <c r="B1047">
        <v>4</v>
      </c>
    </row>
    <row r="1048" spans="1:2" x14ac:dyDescent="0.2">
      <c r="A1048">
        <v>2</v>
      </c>
      <c r="B1048">
        <v>2</v>
      </c>
    </row>
    <row r="1049" spans="1:2" x14ac:dyDescent="0.2">
      <c r="A1049">
        <v>3</v>
      </c>
      <c r="B1049">
        <v>6</v>
      </c>
    </row>
    <row r="1050" spans="1:2" x14ac:dyDescent="0.2">
      <c r="A1050">
        <v>2</v>
      </c>
      <c r="B1050">
        <v>2</v>
      </c>
    </row>
    <row r="1051" spans="1:2" x14ac:dyDescent="0.2">
      <c r="A1051">
        <v>4</v>
      </c>
      <c r="B1051">
        <v>4</v>
      </c>
    </row>
    <row r="1052" spans="1:2" x14ac:dyDescent="0.2">
      <c r="A1052">
        <v>5</v>
      </c>
      <c r="B1052">
        <v>5</v>
      </c>
    </row>
    <row r="1053" spans="1:2" x14ac:dyDescent="0.2">
      <c r="A1053">
        <v>4</v>
      </c>
      <c r="B1053">
        <v>3</v>
      </c>
    </row>
    <row r="1054" spans="1:2" x14ac:dyDescent="0.2">
      <c r="A1054">
        <v>4</v>
      </c>
      <c r="B1054">
        <v>3</v>
      </c>
    </row>
    <row r="1055" spans="1:2" x14ac:dyDescent="0.2">
      <c r="A1055">
        <v>3</v>
      </c>
      <c r="B1055">
        <v>6</v>
      </c>
    </row>
    <row r="1056" spans="1:2" x14ac:dyDescent="0.2">
      <c r="A1056">
        <v>2</v>
      </c>
      <c r="B1056">
        <v>2</v>
      </c>
    </row>
    <row r="1057" spans="1:2" x14ac:dyDescent="0.2">
      <c r="A1057">
        <v>2</v>
      </c>
      <c r="B1057">
        <v>2</v>
      </c>
    </row>
    <row r="1058" spans="1:2" x14ac:dyDescent="0.2">
      <c r="A1058">
        <v>1</v>
      </c>
      <c r="B1058">
        <v>1</v>
      </c>
    </row>
    <row r="1059" spans="1:2" x14ac:dyDescent="0.2">
      <c r="A1059">
        <v>1</v>
      </c>
      <c r="B1059">
        <v>1</v>
      </c>
    </row>
    <row r="1060" spans="1:2" x14ac:dyDescent="0.2">
      <c r="A1060">
        <v>4</v>
      </c>
      <c r="B1060">
        <v>3</v>
      </c>
    </row>
    <row r="1061" spans="1:2" x14ac:dyDescent="0.2">
      <c r="A1061">
        <v>2</v>
      </c>
      <c r="B1061">
        <v>2</v>
      </c>
    </row>
    <row r="1062" spans="1:2" x14ac:dyDescent="0.2">
      <c r="A1062">
        <v>4</v>
      </c>
      <c r="B1062">
        <v>4</v>
      </c>
    </row>
    <row r="1063" spans="1:2" x14ac:dyDescent="0.2">
      <c r="A1063">
        <v>5</v>
      </c>
      <c r="B1063">
        <v>5</v>
      </c>
    </row>
    <row r="1064" spans="1:2" x14ac:dyDescent="0.2">
      <c r="A1064">
        <v>4</v>
      </c>
      <c r="B1064">
        <v>4</v>
      </c>
    </row>
    <row r="1065" spans="1:2" x14ac:dyDescent="0.2">
      <c r="A1065">
        <v>4</v>
      </c>
      <c r="B1065">
        <v>3</v>
      </c>
    </row>
    <row r="1066" spans="1:2" x14ac:dyDescent="0.2">
      <c r="A1066">
        <v>2</v>
      </c>
      <c r="B1066">
        <v>2</v>
      </c>
    </row>
    <row r="1067" spans="1:2" x14ac:dyDescent="0.2">
      <c r="A1067">
        <v>3</v>
      </c>
      <c r="B1067">
        <v>6</v>
      </c>
    </row>
    <row r="1068" spans="1:2" x14ac:dyDescent="0.2">
      <c r="A1068">
        <v>5</v>
      </c>
      <c r="B1068">
        <v>5</v>
      </c>
    </row>
    <row r="1069" spans="1:2" x14ac:dyDescent="0.2">
      <c r="A1069">
        <v>4</v>
      </c>
      <c r="B1069">
        <v>4</v>
      </c>
    </row>
    <row r="1070" spans="1:2" x14ac:dyDescent="0.2">
      <c r="A1070">
        <v>5</v>
      </c>
      <c r="B1070">
        <v>5</v>
      </c>
    </row>
    <row r="1071" spans="1:2" x14ac:dyDescent="0.2">
      <c r="A1071">
        <v>1</v>
      </c>
      <c r="B1071">
        <v>1</v>
      </c>
    </row>
    <row r="1072" spans="1:2" x14ac:dyDescent="0.2">
      <c r="A1072">
        <v>1</v>
      </c>
      <c r="B1072">
        <v>1</v>
      </c>
    </row>
    <row r="1073" spans="1:2" x14ac:dyDescent="0.2">
      <c r="A1073">
        <v>4</v>
      </c>
      <c r="B1073">
        <v>3</v>
      </c>
    </row>
    <row r="1074" spans="1:2" x14ac:dyDescent="0.2">
      <c r="A1074">
        <v>1</v>
      </c>
      <c r="B1074">
        <v>1</v>
      </c>
    </row>
    <row r="1075" spans="1:2" x14ac:dyDescent="0.2">
      <c r="A1075">
        <v>5</v>
      </c>
      <c r="B1075">
        <v>5</v>
      </c>
    </row>
    <row r="1076" spans="1:2" x14ac:dyDescent="0.2">
      <c r="A1076">
        <v>4</v>
      </c>
      <c r="B1076">
        <v>4</v>
      </c>
    </row>
    <row r="1077" spans="1:2" x14ac:dyDescent="0.2">
      <c r="A1077">
        <v>3</v>
      </c>
      <c r="B1077">
        <v>6</v>
      </c>
    </row>
    <row r="1078" spans="1:2" x14ac:dyDescent="0.2">
      <c r="A1078">
        <v>5</v>
      </c>
      <c r="B1078">
        <v>5</v>
      </c>
    </row>
    <row r="1079" spans="1:2" x14ac:dyDescent="0.2">
      <c r="A1079">
        <v>4</v>
      </c>
      <c r="B1079">
        <v>4</v>
      </c>
    </row>
    <row r="1080" spans="1:2" x14ac:dyDescent="0.2">
      <c r="A1080">
        <v>4</v>
      </c>
      <c r="B1080">
        <v>3</v>
      </c>
    </row>
    <row r="1081" spans="1:2" x14ac:dyDescent="0.2">
      <c r="A1081">
        <v>4</v>
      </c>
      <c r="B1081">
        <v>3</v>
      </c>
    </row>
    <row r="1082" spans="1:2" x14ac:dyDescent="0.2">
      <c r="A1082">
        <v>2</v>
      </c>
      <c r="B1082">
        <v>2</v>
      </c>
    </row>
    <row r="1083" spans="1:2" x14ac:dyDescent="0.2">
      <c r="A1083">
        <v>5</v>
      </c>
      <c r="B1083">
        <v>5</v>
      </c>
    </row>
    <row r="1084" spans="1:2" x14ac:dyDescent="0.2">
      <c r="A1084">
        <v>2</v>
      </c>
      <c r="B1084">
        <v>2</v>
      </c>
    </row>
    <row r="1085" spans="1:2" x14ac:dyDescent="0.2">
      <c r="A1085">
        <v>3</v>
      </c>
      <c r="B1085">
        <v>6</v>
      </c>
    </row>
    <row r="1086" spans="1:2" x14ac:dyDescent="0.2">
      <c r="A1086">
        <v>3</v>
      </c>
      <c r="B1086">
        <v>6</v>
      </c>
    </row>
    <row r="1087" spans="1:2" x14ac:dyDescent="0.2">
      <c r="A1087">
        <v>4</v>
      </c>
      <c r="B1087">
        <v>4</v>
      </c>
    </row>
    <row r="1088" spans="1:2" x14ac:dyDescent="0.2">
      <c r="A1088">
        <v>5</v>
      </c>
      <c r="B1088">
        <v>5</v>
      </c>
    </row>
    <row r="1089" spans="1:2" x14ac:dyDescent="0.2">
      <c r="A1089">
        <v>1</v>
      </c>
      <c r="B1089">
        <v>1</v>
      </c>
    </row>
    <row r="1090" spans="1:2" x14ac:dyDescent="0.2">
      <c r="A1090">
        <v>3</v>
      </c>
      <c r="B1090">
        <v>6</v>
      </c>
    </row>
    <row r="1091" spans="1:2" x14ac:dyDescent="0.2">
      <c r="A1091">
        <v>4</v>
      </c>
      <c r="B1091">
        <v>4</v>
      </c>
    </row>
    <row r="1092" spans="1:2" x14ac:dyDescent="0.2">
      <c r="A1092">
        <v>5</v>
      </c>
      <c r="B1092">
        <v>5</v>
      </c>
    </row>
    <row r="1093" spans="1:2" x14ac:dyDescent="0.2">
      <c r="A1093">
        <v>4</v>
      </c>
      <c r="B1093">
        <v>4</v>
      </c>
    </row>
    <row r="1094" spans="1:2" x14ac:dyDescent="0.2">
      <c r="A1094">
        <v>3</v>
      </c>
      <c r="B1094">
        <v>6</v>
      </c>
    </row>
    <row r="1095" spans="1:2" x14ac:dyDescent="0.2">
      <c r="A1095">
        <v>1</v>
      </c>
      <c r="B1095">
        <v>1</v>
      </c>
    </row>
    <row r="1096" spans="1:2" x14ac:dyDescent="0.2">
      <c r="A1096">
        <v>2</v>
      </c>
      <c r="B1096">
        <v>2</v>
      </c>
    </row>
    <row r="1097" spans="1:2" x14ac:dyDescent="0.2">
      <c r="A1097">
        <v>1</v>
      </c>
      <c r="B1097">
        <v>1</v>
      </c>
    </row>
    <row r="1098" spans="1:2" x14ac:dyDescent="0.2">
      <c r="A1098">
        <v>1</v>
      </c>
      <c r="B1098">
        <v>1</v>
      </c>
    </row>
    <row r="1099" spans="1:2" x14ac:dyDescent="0.2">
      <c r="A1099">
        <v>1</v>
      </c>
      <c r="B1099">
        <v>1</v>
      </c>
    </row>
    <row r="1100" spans="1:2" x14ac:dyDescent="0.2">
      <c r="A1100">
        <v>5</v>
      </c>
      <c r="B1100">
        <v>5</v>
      </c>
    </row>
    <row r="1101" spans="1:2" x14ac:dyDescent="0.2">
      <c r="A1101">
        <v>1</v>
      </c>
      <c r="B1101">
        <v>1</v>
      </c>
    </row>
    <row r="1102" spans="1:2" x14ac:dyDescent="0.2">
      <c r="A1102">
        <v>4</v>
      </c>
      <c r="B1102">
        <v>3</v>
      </c>
    </row>
    <row r="1103" spans="1:2" x14ac:dyDescent="0.2">
      <c r="A1103">
        <v>3</v>
      </c>
      <c r="B1103">
        <v>6</v>
      </c>
    </row>
    <row r="1104" spans="1:2" x14ac:dyDescent="0.2">
      <c r="A1104">
        <v>1</v>
      </c>
      <c r="B1104">
        <v>1</v>
      </c>
    </row>
    <row r="1105" spans="1:2" x14ac:dyDescent="0.2">
      <c r="A1105">
        <v>4</v>
      </c>
      <c r="B1105">
        <v>4</v>
      </c>
    </row>
    <row r="1106" spans="1:2" x14ac:dyDescent="0.2">
      <c r="A1106">
        <v>2</v>
      </c>
      <c r="B1106">
        <v>2</v>
      </c>
    </row>
    <row r="1107" spans="1:2" x14ac:dyDescent="0.2">
      <c r="A1107">
        <v>1</v>
      </c>
      <c r="B1107">
        <v>1</v>
      </c>
    </row>
    <row r="1108" spans="1:2" x14ac:dyDescent="0.2">
      <c r="A1108">
        <v>3</v>
      </c>
      <c r="B1108">
        <v>6</v>
      </c>
    </row>
    <row r="1109" spans="1:2" x14ac:dyDescent="0.2">
      <c r="A1109">
        <v>2</v>
      </c>
      <c r="B1109">
        <v>2</v>
      </c>
    </row>
    <row r="1110" spans="1:2" x14ac:dyDescent="0.2">
      <c r="A1110">
        <v>3</v>
      </c>
      <c r="B1110">
        <v>6</v>
      </c>
    </row>
    <row r="1111" spans="1:2" x14ac:dyDescent="0.2">
      <c r="A1111">
        <v>4</v>
      </c>
      <c r="B1111">
        <v>5</v>
      </c>
    </row>
    <row r="1112" spans="1:2" x14ac:dyDescent="0.2">
      <c r="A1112">
        <v>1</v>
      </c>
      <c r="B1112">
        <v>1</v>
      </c>
    </row>
    <row r="1113" spans="1:2" x14ac:dyDescent="0.2">
      <c r="A1113">
        <v>2</v>
      </c>
      <c r="B1113">
        <v>2</v>
      </c>
    </row>
    <row r="1114" spans="1:2" x14ac:dyDescent="0.2">
      <c r="A1114">
        <v>2</v>
      </c>
      <c r="B1114">
        <v>2</v>
      </c>
    </row>
    <row r="1115" spans="1:2" x14ac:dyDescent="0.2">
      <c r="A1115">
        <v>3</v>
      </c>
      <c r="B1115">
        <v>6</v>
      </c>
    </row>
    <row r="1116" spans="1:2" x14ac:dyDescent="0.2">
      <c r="A1116">
        <v>4</v>
      </c>
      <c r="B1116">
        <v>3</v>
      </c>
    </row>
    <row r="1117" spans="1:2" x14ac:dyDescent="0.2">
      <c r="A1117">
        <v>4</v>
      </c>
      <c r="B1117">
        <v>4</v>
      </c>
    </row>
    <row r="1118" spans="1:2" x14ac:dyDescent="0.2">
      <c r="A1118">
        <v>3</v>
      </c>
      <c r="B1118">
        <v>6</v>
      </c>
    </row>
    <row r="1119" spans="1:2" x14ac:dyDescent="0.2">
      <c r="A1119">
        <v>3</v>
      </c>
      <c r="B1119">
        <v>6</v>
      </c>
    </row>
    <row r="1120" spans="1:2" x14ac:dyDescent="0.2">
      <c r="A1120">
        <v>4</v>
      </c>
      <c r="B1120">
        <v>3</v>
      </c>
    </row>
    <row r="1121" spans="1:2" x14ac:dyDescent="0.2">
      <c r="A1121">
        <v>5</v>
      </c>
      <c r="B1121">
        <v>5</v>
      </c>
    </row>
    <row r="1122" spans="1:2" x14ac:dyDescent="0.2">
      <c r="A1122">
        <v>4</v>
      </c>
      <c r="B1122">
        <v>3</v>
      </c>
    </row>
    <row r="1123" spans="1:2" x14ac:dyDescent="0.2">
      <c r="A1123">
        <v>2</v>
      </c>
      <c r="B1123">
        <v>2</v>
      </c>
    </row>
    <row r="1124" spans="1:2" x14ac:dyDescent="0.2">
      <c r="A1124">
        <v>1</v>
      </c>
      <c r="B1124">
        <v>1</v>
      </c>
    </row>
    <row r="1125" spans="1:2" x14ac:dyDescent="0.2">
      <c r="A1125">
        <v>1</v>
      </c>
      <c r="B1125">
        <v>1</v>
      </c>
    </row>
    <row r="1126" spans="1:2" x14ac:dyDescent="0.2">
      <c r="A1126">
        <v>3</v>
      </c>
      <c r="B1126">
        <v>6</v>
      </c>
    </row>
    <row r="1127" spans="1:2" x14ac:dyDescent="0.2">
      <c r="A1127">
        <v>5</v>
      </c>
      <c r="B1127">
        <v>6</v>
      </c>
    </row>
    <row r="1128" spans="1:2" x14ac:dyDescent="0.2">
      <c r="A1128">
        <v>1</v>
      </c>
      <c r="B1128">
        <v>1</v>
      </c>
    </row>
    <row r="1129" spans="1:2" x14ac:dyDescent="0.2">
      <c r="A1129">
        <v>1</v>
      </c>
      <c r="B1129">
        <v>6</v>
      </c>
    </row>
    <row r="1130" spans="1:2" x14ac:dyDescent="0.2">
      <c r="A1130">
        <v>3</v>
      </c>
      <c r="B1130">
        <v>6</v>
      </c>
    </row>
    <row r="1131" spans="1:2" x14ac:dyDescent="0.2">
      <c r="A1131">
        <v>2</v>
      </c>
      <c r="B1131">
        <v>2</v>
      </c>
    </row>
    <row r="1132" spans="1:2" x14ac:dyDescent="0.2">
      <c r="A1132">
        <v>4</v>
      </c>
      <c r="B1132">
        <v>4</v>
      </c>
    </row>
    <row r="1133" spans="1:2" x14ac:dyDescent="0.2">
      <c r="A1133">
        <v>3</v>
      </c>
      <c r="B1133">
        <v>6</v>
      </c>
    </row>
    <row r="1134" spans="1:2" x14ac:dyDescent="0.2">
      <c r="A1134">
        <v>3</v>
      </c>
      <c r="B1134">
        <v>6</v>
      </c>
    </row>
    <row r="1135" spans="1:2" x14ac:dyDescent="0.2">
      <c r="A1135">
        <v>4</v>
      </c>
      <c r="B1135">
        <v>4</v>
      </c>
    </row>
    <row r="1136" spans="1:2" x14ac:dyDescent="0.2">
      <c r="A1136">
        <v>1</v>
      </c>
      <c r="B1136">
        <v>1</v>
      </c>
    </row>
    <row r="1137" spans="1:2" x14ac:dyDescent="0.2">
      <c r="A1137">
        <v>1</v>
      </c>
      <c r="B1137">
        <v>1</v>
      </c>
    </row>
    <row r="1138" spans="1:2" x14ac:dyDescent="0.2">
      <c r="A1138">
        <v>2</v>
      </c>
      <c r="B1138">
        <v>2</v>
      </c>
    </row>
    <row r="1139" spans="1:2" x14ac:dyDescent="0.2">
      <c r="A1139">
        <v>4</v>
      </c>
      <c r="B1139">
        <v>5</v>
      </c>
    </row>
    <row r="1140" spans="1:2" x14ac:dyDescent="0.2">
      <c r="A1140">
        <v>2</v>
      </c>
      <c r="B1140">
        <v>2</v>
      </c>
    </row>
    <row r="1141" spans="1:2" x14ac:dyDescent="0.2">
      <c r="A1141">
        <v>1</v>
      </c>
      <c r="B1141">
        <v>1</v>
      </c>
    </row>
    <row r="1142" spans="1:2" x14ac:dyDescent="0.2">
      <c r="A1142">
        <v>2</v>
      </c>
      <c r="B1142">
        <v>2</v>
      </c>
    </row>
    <row r="1143" spans="1:2" x14ac:dyDescent="0.2">
      <c r="A1143">
        <v>5</v>
      </c>
      <c r="B1143">
        <v>5</v>
      </c>
    </row>
    <row r="1144" spans="1:2" x14ac:dyDescent="0.2">
      <c r="A1144">
        <v>5</v>
      </c>
      <c r="B1144">
        <v>5</v>
      </c>
    </row>
    <row r="1145" spans="1:2" x14ac:dyDescent="0.2">
      <c r="A1145">
        <v>2</v>
      </c>
      <c r="B1145">
        <v>6</v>
      </c>
    </row>
    <row r="1146" spans="1:2" x14ac:dyDescent="0.2">
      <c r="A1146">
        <v>4</v>
      </c>
      <c r="B1146">
        <v>4</v>
      </c>
    </row>
    <row r="1147" spans="1:2" x14ac:dyDescent="0.2">
      <c r="A1147">
        <v>4</v>
      </c>
      <c r="B1147">
        <v>3</v>
      </c>
    </row>
    <row r="1148" spans="1:2" x14ac:dyDescent="0.2">
      <c r="A1148">
        <v>4</v>
      </c>
      <c r="B1148">
        <v>4</v>
      </c>
    </row>
    <row r="1149" spans="1:2" x14ac:dyDescent="0.2">
      <c r="A1149">
        <v>2</v>
      </c>
      <c r="B1149">
        <v>2</v>
      </c>
    </row>
    <row r="1150" spans="1:2" x14ac:dyDescent="0.2">
      <c r="A1150">
        <v>2</v>
      </c>
      <c r="B1150">
        <v>2</v>
      </c>
    </row>
    <row r="1151" spans="1:2" x14ac:dyDescent="0.2">
      <c r="A1151">
        <v>4</v>
      </c>
      <c r="B1151">
        <v>4</v>
      </c>
    </row>
    <row r="1152" spans="1:2" x14ac:dyDescent="0.2">
      <c r="A1152">
        <v>5</v>
      </c>
      <c r="B1152">
        <v>5</v>
      </c>
    </row>
    <row r="1153" spans="1:2" x14ac:dyDescent="0.2">
      <c r="A1153">
        <v>5</v>
      </c>
      <c r="B1153">
        <v>5</v>
      </c>
    </row>
    <row r="1154" spans="1:2" x14ac:dyDescent="0.2">
      <c r="A1154">
        <v>5</v>
      </c>
      <c r="B1154">
        <v>5</v>
      </c>
    </row>
    <row r="1155" spans="1:2" x14ac:dyDescent="0.2">
      <c r="A1155">
        <v>3</v>
      </c>
      <c r="B1155">
        <v>6</v>
      </c>
    </row>
    <row r="1156" spans="1:2" x14ac:dyDescent="0.2">
      <c r="A1156">
        <v>1</v>
      </c>
      <c r="B1156">
        <v>1</v>
      </c>
    </row>
    <row r="1157" spans="1:2" x14ac:dyDescent="0.2">
      <c r="A1157">
        <v>5</v>
      </c>
      <c r="B1157">
        <v>5</v>
      </c>
    </row>
    <row r="1158" spans="1:2" x14ac:dyDescent="0.2">
      <c r="A1158">
        <v>2</v>
      </c>
      <c r="B1158">
        <v>2</v>
      </c>
    </row>
    <row r="1159" spans="1:2" x14ac:dyDescent="0.2">
      <c r="A1159">
        <v>1</v>
      </c>
      <c r="B1159">
        <v>1</v>
      </c>
    </row>
    <row r="1160" spans="1:2" x14ac:dyDescent="0.2">
      <c r="A1160">
        <v>3</v>
      </c>
      <c r="B1160">
        <v>6</v>
      </c>
    </row>
    <row r="1161" spans="1:2" x14ac:dyDescent="0.2">
      <c r="A1161">
        <v>4</v>
      </c>
      <c r="B1161">
        <v>3</v>
      </c>
    </row>
    <row r="1162" spans="1:2" x14ac:dyDescent="0.2">
      <c r="A1162">
        <v>1</v>
      </c>
      <c r="B1162">
        <v>1</v>
      </c>
    </row>
    <row r="1163" spans="1:2" x14ac:dyDescent="0.2">
      <c r="A1163">
        <v>2</v>
      </c>
      <c r="B1163">
        <v>2</v>
      </c>
    </row>
    <row r="1164" spans="1:2" x14ac:dyDescent="0.2">
      <c r="A1164">
        <v>2</v>
      </c>
      <c r="B1164">
        <v>2</v>
      </c>
    </row>
    <row r="1165" spans="1:2" x14ac:dyDescent="0.2">
      <c r="A1165">
        <v>2</v>
      </c>
      <c r="B1165">
        <v>2</v>
      </c>
    </row>
    <row r="1166" spans="1:2" x14ac:dyDescent="0.2">
      <c r="A1166">
        <v>4</v>
      </c>
      <c r="B1166">
        <v>3</v>
      </c>
    </row>
    <row r="1167" spans="1:2" x14ac:dyDescent="0.2">
      <c r="A1167">
        <v>4</v>
      </c>
      <c r="B1167">
        <v>4</v>
      </c>
    </row>
    <row r="1168" spans="1:2" x14ac:dyDescent="0.2">
      <c r="A1168">
        <v>4</v>
      </c>
      <c r="B1168">
        <v>4</v>
      </c>
    </row>
    <row r="1169" spans="1:2" x14ac:dyDescent="0.2">
      <c r="A1169">
        <v>2</v>
      </c>
      <c r="B1169">
        <v>2</v>
      </c>
    </row>
    <row r="1170" spans="1:2" x14ac:dyDescent="0.2">
      <c r="A1170">
        <v>1</v>
      </c>
      <c r="B1170">
        <v>1</v>
      </c>
    </row>
    <row r="1171" spans="1:2" x14ac:dyDescent="0.2">
      <c r="A1171">
        <v>3</v>
      </c>
      <c r="B1171">
        <v>2</v>
      </c>
    </row>
    <row r="1172" spans="1:2" x14ac:dyDescent="0.2">
      <c r="A1172">
        <v>4</v>
      </c>
      <c r="B1172">
        <v>4</v>
      </c>
    </row>
    <row r="1173" spans="1:2" x14ac:dyDescent="0.2">
      <c r="A1173">
        <v>3</v>
      </c>
      <c r="B1173">
        <v>6</v>
      </c>
    </row>
    <row r="1174" spans="1:2" x14ac:dyDescent="0.2">
      <c r="A1174">
        <v>5</v>
      </c>
      <c r="B1174">
        <v>5</v>
      </c>
    </row>
    <row r="1175" spans="1:2" x14ac:dyDescent="0.2">
      <c r="A1175">
        <v>3</v>
      </c>
      <c r="B1175">
        <v>6</v>
      </c>
    </row>
    <row r="1176" spans="1:2" x14ac:dyDescent="0.2">
      <c r="A1176">
        <v>4</v>
      </c>
      <c r="B1176">
        <v>3</v>
      </c>
    </row>
    <row r="1177" spans="1:2" x14ac:dyDescent="0.2">
      <c r="A1177">
        <v>4</v>
      </c>
      <c r="B1177">
        <v>4</v>
      </c>
    </row>
    <row r="1178" spans="1:2" x14ac:dyDescent="0.2">
      <c r="A1178">
        <v>2</v>
      </c>
      <c r="B1178">
        <v>2</v>
      </c>
    </row>
    <row r="1179" spans="1:2" x14ac:dyDescent="0.2">
      <c r="A1179">
        <v>5</v>
      </c>
      <c r="B1179">
        <v>5</v>
      </c>
    </row>
    <row r="1180" spans="1:2" x14ac:dyDescent="0.2">
      <c r="A1180">
        <v>1</v>
      </c>
      <c r="B1180">
        <v>1</v>
      </c>
    </row>
    <row r="1181" spans="1:2" x14ac:dyDescent="0.2">
      <c r="A1181">
        <v>4</v>
      </c>
      <c r="B1181">
        <v>3</v>
      </c>
    </row>
    <row r="1182" spans="1:2" x14ac:dyDescent="0.2">
      <c r="A1182">
        <v>1</v>
      </c>
      <c r="B1182">
        <v>1</v>
      </c>
    </row>
    <row r="1183" spans="1:2" x14ac:dyDescent="0.2">
      <c r="A1183">
        <v>4</v>
      </c>
      <c r="B1183">
        <v>4</v>
      </c>
    </row>
    <row r="1184" spans="1:2" x14ac:dyDescent="0.2">
      <c r="A1184">
        <v>1</v>
      </c>
      <c r="B1184">
        <v>1</v>
      </c>
    </row>
    <row r="1185" spans="1:2" x14ac:dyDescent="0.2">
      <c r="A1185">
        <v>4</v>
      </c>
      <c r="B1185">
        <v>3</v>
      </c>
    </row>
    <row r="1186" spans="1:2" x14ac:dyDescent="0.2">
      <c r="A1186">
        <v>3</v>
      </c>
      <c r="B1186">
        <v>6</v>
      </c>
    </row>
    <row r="1187" spans="1:2" x14ac:dyDescent="0.2">
      <c r="A1187">
        <v>3</v>
      </c>
      <c r="B1187">
        <v>6</v>
      </c>
    </row>
    <row r="1188" spans="1:2" x14ac:dyDescent="0.2">
      <c r="A1188">
        <v>2</v>
      </c>
      <c r="B1188">
        <v>2</v>
      </c>
    </row>
    <row r="1189" spans="1:2" x14ac:dyDescent="0.2">
      <c r="A1189">
        <v>3</v>
      </c>
      <c r="B1189">
        <v>6</v>
      </c>
    </row>
    <row r="1190" spans="1:2" x14ac:dyDescent="0.2">
      <c r="A1190">
        <v>2</v>
      </c>
      <c r="B1190">
        <v>2</v>
      </c>
    </row>
    <row r="1191" spans="1:2" x14ac:dyDescent="0.2">
      <c r="A1191">
        <v>5</v>
      </c>
      <c r="B1191">
        <v>5</v>
      </c>
    </row>
    <row r="1192" spans="1:2" x14ac:dyDescent="0.2">
      <c r="A1192">
        <v>1</v>
      </c>
      <c r="B1192">
        <v>1</v>
      </c>
    </row>
    <row r="1193" spans="1:2" x14ac:dyDescent="0.2">
      <c r="A1193">
        <v>3</v>
      </c>
      <c r="B1193">
        <v>6</v>
      </c>
    </row>
    <row r="1194" spans="1:2" x14ac:dyDescent="0.2">
      <c r="A1194">
        <v>2</v>
      </c>
      <c r="B1194">
        <v>2</v>
      </c>
    </row>
    <row r="1195" spans="1:2" x14ac:dyDescent="0.2">
      <c r="A1195">
        <v>4</v>
      </c>
      <c r="B1195">
        <v>4</v>
      </c>
    </row>
    <row r="1196" spans="1:2" x14ac:dyDescent="0.2">
      <c r="A1196">
        <v>5</v>
      </c>
      <c r="B1196">
        <v>5</v>
      </c>
    </row>
    <row r="1197" spans="1:2" x14ac:dyDescent="0.2">
      <c r="A1197">
        <v>3</v>
      </c>
      <c r="B1197">
        <v>6</v>
      </c>
    </row>
    <row r="1198" spans="1:2" x14ac:dyDescent="0.2">
      <c r="A1198">
        <v>4</v>
      </c>
      <c r="B1198">
        <v>4</v>
      </c>
    </row>
    <row r="1199" spans="1:2" x14ac:dyDescent="0.2">
      <c r="A1199">
        <v>5</v>
      </c>
      <c r="B1199">
        <v>5</v>
      </c>
    </row>
    <row r="1200" spans="1:2" x14ac:dyDescent="0.2">
      <c r="A1200">
        <v>3</v>
      </c>
      <c r="B1200">
        <v>6</v>
      </c>
    </row>
    <row r="1201" spans="1:2" x14ac:dyDescent="0.2">
      <c r="A1201">
        <v>2</v>
      </c>
      <c r="B1201">
        <v>2</v>
      </c>
    </row>
    <row r="1202" spans="1:2" x14ac:dyDescent="0.2">
      <c r="A1202">
        <v>2</v>
      </c>
      <c r="B1202">
        <v>2</v>
      </c>
    </row>
    <row r="1203" spans="1:2" x14ac:dyDescent="0.2">
      <c r="A1203">
        <v>2</v>
      </c>
      <c r="B1203">
        <v>2</v>
      </c>
    </row>
    <row r="1204" spans="1:2" x14ac:dyDescent="0.2">
      <c r="A1204">
        <v>1</v>
      </c>
      <c r="B1204">
        <v>1</v>
      </c>
    </row>
    <row r="1205" spans="1:2" x14ac:dyDescent="0.2">
      <c r="A1205">
        <v>4</v>
      </c>
      <c r="B1205">
        <v>1</v>
      </c>
    </row>
    <row r="1206" spans="1:2" x14ac:dyDescent="0.2">
      <c r="A1206">
        <v>3</v>
      </c>
      <c r="B1206">
        <v>6</v>
      </c>
    </row>
    <row r="1207" spans="1:2" x14ac:dyDescent="0.2">
      <c r="A1207">
        <v>2</v>
      </c>
      <c r="B1207">
        <v>2</v>
      </c>
    </row>
    <row r="1208" spans="1:2" x14ac:dyDescent="0.2">
      <c r="A1208">
        <v>5</v>
      </c>
      <c r="B1208">
        <v>5</v>
      </c>
    </row>
    <row r="1209" spans="1:2" x14ac:dyDescent="0.2">
      <c r="A1209">
        <v>1</v>
      </c>
      <c r="B1209">
        <v>1</v>
      </c>
    </row>
    <row r="1210" spans="1:2" x14ac:dyDescent="0.2">
      <c r="A1210">
        <v>2</v>
      </c>
      <c r="B1210">
        <v>2</v>
      </c>
    </row>
    <row r="1211" spans="1:2" x14ac:dyDescent="0.2">
      <c r="A1211">
        <v>1</v>
      </c>
      <c r="B1211">
        <v>1</v>
      </c>
    </row>
    <row r="1212" spans="1:2" x14ac:dyDescent="0.2">
      <c r="A1212">
        <v>5</v>
      </c>
      <c r="B1212">
        <v>5</v>
      </c>
    </row>
    <row r="1213" spans="1:2" x14ac:dyDescent="0.2">
      <c r="A1213">
        <v>5</v>
      </c>
      <c r="B1213">
        <v>5</v>
      </c>
    </row>
    <row r="1214" spans="1:2" x14ac:dyDescent="0.2">
      <c r="A1214">
        <v>4</v>
      </c>
      <c r="B1214">
        <v>3</v>
      </c>
    </row>
    <row r="1215" spans="1:2" x14ac:dyDescent="0.2">
      <c r="A1215">
        <v>2</v>
      </c>
      <c r="B1215">
        <v>2</v>
      </c>
    </row>
    <row r="1216" spans="1:2" x14ac:dyDescent="0.2">
      <c r="A1216">
        <v>3</v>
      </c>
      <c r="B1216">
        <v>6</v>
      </c>
    </row>
    <row r="1217" spans="1:2" x14ac:dyDescent="0.2">
      <c r="A1217">
        <v>1</v>
      </c>
      <c r="B1217">
        <v>1</v>
      </c>
    </row>
    <row r="1218" spans="1:2" x14ac:dyDescent="0.2">
      <c r="A1218">
        <v>2</v>
      </c>
      <c r="B1218">
        <v>2</v>
      </c>
    </row>
    <row r="1219" spans="1:2" x14ac:dyDescent="0.2">
      <c r="A1219">
        <v>3</v>
      </c>
      <c r="B1219">
        <v>6</v>
      </c>
    </row>
    <row r="1220" spans="1:2" x14ac:dyDescent="0.2">
      <c r="A1220">
        <v>4</v>
      </c>
      <c r="B1220">
        <v>4</v>
      </c>
    </row>
    <row r="1221" spans="1:2" x14ac:dyDescent="0.2">
      <c r="A1221">
        <v>2</v>
      </c>
      <c r="B1221">
        <v>6</v>
      </c>
    </row>
    <row r="1222" spans="1:2" x14ac:dyDescent="0.2">
      <c r="A1222">
        <v>4</v>
      </c>
      <c r="B1222">
        <v>4</v>
      </c>
    </row>
    <row r="1223" spans="1:2" x14ac:dyDescent="0.2">
      <c r="A1223">
        <v>1</v>
      </c>
      <c r="B1223">
        <v>1</v>
      </c>
    </row>
    <row r="1224" spans="1:2" x14ac:dyDescent="0.2">
      <c r="A1224">
        <v>1</v>
      </c>
      <c r="B1224">
        <v>1</v>
      </c>
    </row>
    <row r="1225" spans="1:2" x14ac:dyDescent="0.2">
      <c r="A1225">
        <v>2</v>
      </c>
      <c r="B1225">
        <v>2</v>
      </c>
    </row>
    <row r="1226" spans="1:2" x14ac:dyDescent="0.2">
      <c r="A1226">
        <v>5</v>
      </c>
      <c r="B1226">
        <v>5</v>
      </c>
    </row>
    <row r="1227" spans="1:2" x14ac:dyDescent="0.2">
      <c r="A1227">
        <v>3</v>
      </c>
      <c r="B1227">
        <v>6</v>
      </c>
    </row>
    <row r="1228" spans="1:2" x14ac:dyDescent="0.2">
      <c r="A1228">
        <v>1</v>
      </c>
      <c r="B1228">
        <v>1</v>
      </c>
    </row>
    <row r="1229" spans="1:2" x14ac:dyDescent="0.2">
      <c r="A1229">
        <v>3</v>
      </c>
      <c r="B1229">
        <v>5</v>
      </c>
    </row>
    <row r="1230" spans="1:2" x14ac:dyDescent="0.2">
      <c r="A1230">
        <v>5</v>
      </c>
      <c r="B1230">
        <v>5</v>
      </c>
    </row>
    <row r="1231" spans="1:2" x14ac:dyDescent="0.2">
      <c r="A1231">
        <v>1</v>
      </c>
      <c r="B1231">
        <v>1</v>
      </c>
    </row>
    <row r="1232" spans="1:2" x14ac:dyDescent="0.2">
      <c r="A1232">
        <v>3</v>
      </c>
      <c r="B1232">
        <v>6</v>
      </c>
    </row>
    <row r="1233" spans="1:2" x14ac:dyDescent="0.2">
      <c r="A1233">
        <v>4</v>
      </c>
      <c r="B1233">
        <v>3</v>
      </c>
    </row>
    <row r="1234" spans="1:2" x14ac:dyDescent="0.2">
      <c r="A1234">
        <v>2</v>
      </c>
      <c r="B1234">
        <v>2</v>
      </c>
    </row>
    <row r="1235" spans="1:2" x14ac:dyDescent="0.2">
      <c r="A1235">
        <v>3</v>
      </c>
      <c r="B1235">
        <v>6</v>
      </c>
    </row>
    <row r="1236" spans="1:2" x14ac:dyDescent="0.2">
      <c r="A1236">
        <v>3</v>
      </c>
      <c r="B1236">
        <v>6</v>
      </c>
    </row>
    <row r="1237" spans="1:2" x14ac:dyDescent="0.2">
      <c r="A1237">
        <v>1</v>
      </c>
      <c r="B1237">
        <v>4</v>
      </c>
    </row>
    <row r="1238" spans="1:2" x14ac:dyDescent="0.2">
      <c r="A1238">
        <v>1</v>
      </c>
      <c r="B1238">
        <v>1</v>
      </c>
    </row>
    <row r="1239" spans="1:2" x14ac:dyDescent="0.2">
      <c r="A1239">
        <v>1</v>
      </c>
      <c r="B1239">
        <v>1</v>
      </c>
    </row>
    <row r="1240" spans="1:2" x14ac:dyDescent="0.2">
      <c r="A1240">
        <v>1</v>
      </c>
      <c r="B1240">
        <v>1</v>
      </c>
    </row>
    <row r="1241" spans="1:2" x14ac:dyDescent="0.2">
      <c r="A1241">
        <v>4</v>
      </c>
      <c r="B1241">
        <v>3</v>
      </c>
    </row>
    <row r="1242" spans="1:2" x14ac:dyDescent="0.2">
      <c r="A1242">
        <v>3</v>
      </c>
      <c r="B1242">
        <v>5</v>
      </c>
    </row>
    <row r="1243" spans="1:2" x14ac:dyDescent="0.2">
      <c r="A1243">
        <v>2</v>
      </c>
      <c r="B1243">
        <v>2</v>
      </c>
    </row>
    <row r="1244" spans="1:2" x14ac:dyDescent="0.2">
      <c r="A1244">
        <v>3</v>
      </c>
      <c r="B1244">
        <v>6</v>
      </c>
    </row>
    <row r="1245" spans="1:2" x14ac:dyDescent="0.2">
      <c r="A1245">
        <v>1</v>
      </c>
      <c r="B1245">
        <v>5</v>
      </c>
    </row>
    <row r="1246" spans="1:2" x14ac:dyDescent="0.2">
      <c r="A1246">
        <v>2</v>
      </c>
      <c r="B1246">
        <v>2</v>
      </c>
    </row>
    <row r="1247" spans="1:2" x14ac:dyDescent="0.2">
      <c r="A1247">
        <v>3</v>
      </c>
      <c r="B1247">
        <v>6</v>
      </c>
    </row>
    <row r="1248" spans="1:2" x14ac:dyDescent="0.2">
      <c r="A1248">
        <v>1</v>
      </c>
      <c r="B1248">
        <v>1</v>
      </c>
    </row>
    <row r="1249" spans="1:2" x14ac:dyDescent="0.2">
      <c r="A1249">
        <v>3</v>
      </c>
      <c r="B1249">
        <v>6</v>
      </c>
    </row>
    <row r="1250" spans="1:2" x14ac:dyDescent="0.2">
      <c r="A1250">
        <v>4</v>
      </c>
      <c r="B1250">
        <v>3</v>
      </c>
    </row>
    <row r="1251" spans="1:2" x14ac:dyDescent="0.2">
      <c r="A1251">
        <v>3</v>
      </c>
      <c r="B1251">
        <v>6</v>
      </c>
    </row>
    <row r="1252" spans="1:2" x14ac:dyDescent="0.2">
      <c r="A1252">
        <v>3</v>
      </c>
      <c r="B1252">
        <v>3</v>
      </c>
    </row>
    <row r="1253" spans="1:2" x14ac:dyDescent="0.2">
      <c r="A1253">
        <v>4</v>
      </c>
      <c r="B1253">
        <v>3</v>
      </c>
    </row>
    <row r="1254" spans="1:2" x14ac:dyDescent="0.2">
      <c r="A1254">
        <v>2</v>
      </c>
      <c r="B1254">
        <v>2</v>
      </c>
    </row>
    <row r="1255" spans="1:2" x14ac:dyDescent="0.2">
      <c r="A1255">
        <v>4</v>
      </c>
      <c r="B1255">
        <v>3</v>
      </c>
    </row>
    <row r="1256" spans="1:2" x14ac:dyDescent="0.2">
      <c r="A1256">
        <v>3</v>
      </c>
      <c r="B1256">
        <v>6</v>
      </c>
    </row>
    <row r="1257" spans="1:2" x14ac:dyDescent="0.2">
      <c r="A1257">
        <v>4</v>
      </c>
      <c r="B1257">
        <v>3</v>
      </c>
    </row>
    <row r="1258" spans="1:2" x14ac:dyDescent="0.2">
      <c r="A1258">
        <v>1</v>
      </c>
      <c r="B1258">
        <v>1</v>
      </c>
    </row>
    <row r="1259" spans="1:2" x14ac:dyDescent="0.2">
      <c r="A1259">
        <v>2</v>
      </c>
      <c r="B1259">
        <v>2</v>
      </c>
    </row>
    <row r="1260" spans="1:2" x14ac:dyDescent="0.2">
      <c r="A1260">
        <v>2</v>
      </c>
      <c r="B1260">
        <v>2</v>
      </c>
    </row>
    <row r="1261" spans="1:2" x14ac:dyDescent="0.2">
      <c r="A1261">
        <v>5</v>
      </c>
      <c r="B1261">
        <v>5</v>
      </c>
    </row>
    <row r="1262" spans="1:2" x14ac:dyDescent="0.2">
      <c r="A1262">
        <v>3</v>
      </c>
      <c r="B1262">
        <v>6</v>
      </c>
    </row>
    <row r="1263" spans="1:2" x14ac:dyDescent="0.2">
      <c r="A1263">
        <v>3</v>
      </c>
      <c r="B1263">
        <v>6</v>
      </c>
    </row>
    <row r="1264" spans="1:2" x14ac:dyDescent="0.2">
      <c r="A1264">
        <v>3</v>
      </c>
      <c r="B1264">
        <v>6</v>
      </c>
    </row>
    <row r="1265" spans="1:2" x14ac:dyDescent="0.2">
      <c r="A1265">
        <v>4</v>
      </c>
      <c r="B1265">
        <v>4</v>
      </c>
    </row>
    <row r="1266" spans="1:2" x14ac:dyDescent="0.2">
      <c r="A1266">
        <v>2</v>
      </c>
      <c r="B1266">
        <v>2</v>
      </c>
    </row>
    <row r="1267" spans="1:2" x14ac:dyDescent="0.2">
      <c r="A1267">
        <v>1</v>
      </c>
      <c r="B1267">
        <v>1</v>
      </c>
    </row>
    <row r="1268" spans="1:2" x14ac:dyDescent="0.2">
      <c r="A1268">
        <v>5</v>
      </c>
      <c r="B1268">
        <v>5</v>
      </c>
    </row>
    <row r="1269" spans="1:2" x14ac:dyDescent="0.2">
      <c r="A1269">
        <v>1</v>
      </c>
      <c r="B1269">
        <v>1</v>
      </c>
    </row>
    <row r="1270" spans="1:2" x14ac:dyDescent="0.2">
      <c r="A1270">
        <v>5</v>
      </c>
      <c r="B1270">
        <v>5</v>
      </c>
    </row>
    <row r="1271" spans="1:2" x14ac:dyDescent="0.2">
      <c r="A1271">
        <v>2</v>
      </c>
      <c r="B1271">
        <v>2</v>
      </c>
    </row>
    <row r="1272" spans="1:2" x14ac:dyDescent="0.2">
      <c r="A1272">
        <v>2</v>
      </c>
      <c r="B1272">
        <v>2</v>
      </c>
    </row>
    <row r="1273" spans="1:2" x14ac:dyDescent="0.2">
      <c r="A1273">
        <v>3</v>
      </c>
      <c r="B1273">
        <v>6</v>
      </c>
    </row>
    <row r="1274" spans="1:2" x14ac:dyDescent="0.2">
      <c r="A1274">
        <v>4</v>
      </c>
      <c r="B1274">
        <v>4</v>
      </c>
    </row>
    <row r="1275" spans="1:2" x14ac:dyDescent="0.2">
      <c r="A1275">
        <v>2</v>
      </c>
      <c r="B1275">
        <v>2</v>
      </c>
    </row>
    <row r="1276" spans="1:2" x14ac:dyDescent="0.2">
      <c r="A1276">
        <v>3</v>
      </c>
      <c r="B1276">
        <v>6</v>
      </c>
    </row>
    <row r="1277" spans="1:2" x14ac:dyDescent="0.2">
      <c r="A1277">
        <v>3</v>
      </c>
      <c r="B1277">
        <v>6</v>
      </c>
    </row>
    <row r="1278" spans="1:2" x14ac:dyDescent="0.2">
      <c r="A1278">
        <v>4</v>
      </c>
      <c r="B1278">
        <v>3</v>
      </c>
    </row>
    <row r="1279" spans="1:2" x14ac:dyDescent="0.2">
      <c r="A1279">
        <v>3</v>
      </c>
      <c r="B1279">
        <v>6</v>
      </c>
    </row>
    <row r="1280" spans="1:2" x14ac:dyDescent="0.2">
      <c r="A1280">
        <v>2</v>
      </c>
      <c r="B1280">
        <v>2</v>
      </c>
    </row>
    <row r="1281" spans="1:2" x14ac:dyDescent="0.2">
      <c r="A1281">
        <v>2</v>
      </c>
      <c r="B1281">
        <v>2</v>
      </c>
    </row>
    <row r="1282" spans="1:2" x14ac:dyDescent="0.2">
      <c r="A1282">
        <v>3</v>
      </c>
      <c r="B1282">
        <v>6</v>
      </c>
    </row>
    <row r="1283" spans="1:2" x14ac:dyDescent="0.2">
      <c r="A1283">
        <v>5</v>
      </c>
      <c r="B1283">
        <v>5</v>
      </c>
    </row>
    <row r="1284" spans="1:2" x14ac:dyDescent="0.2">
      <c r="A1284">
        <v>2</v>
      </c>
      <c r="B1284">
        <v>2</v>
      </c>
    </row>
    <row r="1285" spans="1:2" x14ac:dyDescent="0.2">
      <c r="A1285">
        <v>2</v>
      </c>
      <c r="B1285">
        <v>2</v>
      </c>
    </row>
    <row r="1286" spans="1:2" x14ac:dyDescent="0.2">
      <c r="A1286">
        <v>4</v>
      </c>
      <c r="B1286">
        <v>4</v>
      </c>
    </row>
    <row r="1287" spans="1:2" x14ac:dyDescent="0.2">
      <c r="A1287">
        <v>1</v>
      </c>
      <c r="B1287">
        <v>1</v>
      </c>
    </row>
    <row r="1288" spans="1:2" x14ac:dyDescent="0.2">
      <c r="A1288">
        <v>2</v>
      </c>
      <c r="B1288">
        <v>2</v>
      </c>
    </row>
    <row r="1289" spans="1:2" x14ac:dyDescent="0.2">
      <c r="A1289">
        <v>1</v>
      </c>
      <c r="B1289">
        <v>1</v>
      </c>
    </row>
    <row r="1290" spans="1:2" x14ac:dyDescent="0.2">
      <c r="A1290">
        <v>4</v>
      </c>
      <c r="B1290">
        <v>4</v>
      </c>
    </row>
    <row r="1291" spans="1:2" x14ac:dyDescent="0.2">
      <c r="A1291">
        <v>1</v>
      </c>
      <c r="B1291">
        <v>1</v>
      </c>
    </row>
    <row r="1292" spans="1:2" x14ac:dyDescent="0.2">
      <c r="A1292">
        <v>4</v>
      </c>
      <c r="B1292">
        <v>3</v>
      </c>
    </row>
    <row r="1293" spans="1:2" x14ac:dyDescent="0.2">
      <c r="A1293">
        <v>2</v>
      </c>
      <c r="B1293">
        <v>2</v>
      </c>
    </row>
    <row r="1294" spans="1:2" x14ac:dyDescent="0.2">
      <c r="A1294">
        <v>5</v>
      </c>
      <c r="B1294">
        <v>4</v>
      </c>
    </row>
    <row r="1295" spans="1:2" x14ac:dyDescent="0.2">
      <c r="A1295">
        <v>3</v>
      </c>
      <c r="B1295">
        <v>6</v>
      </c>
    </row>
    <row r="1296" spans="1:2" x14ac:dyDescent="0.2">
      <c r="A1296">
        <v>2</v>
      </c>
      <c r="B1296">
        <v>6</v>
      </c>
    </row>
    <row r="1297" spans="1:2" x14ac:dyDescent="0.2">
      <c r="A1297">
        <v>4</v>
      </c>
      <c r="B1297">
        <v>3</v>
      </c>
    </row>
    <row r="1298" spans="1:2" x14ac:dyDescent="0.2">
      <c r="A1298">
        <v>1</v>
      </c>
      <c r="B1298">
        <v>1</v>
      </c>
    </row>
    <row r="1299" spans="1:2" x14ac:dyDescent="0.2">
      <c r="A1299">
        <v>2</v>
      </c>
      <c r="B1299">
        <v>2</v>
      </c>
    </row>
    <row r="1300" spans="1:2" x14ac:dyDescent="0.2">
      <c r="A1300">
        <v>2</v>
      </c>
      <c r="B1300">
        <v>6</v>
      </c>
    </row>
    <row r="1301" spans="1:2" x14ac:dyDescent="0.2">
      <c r="A1301">
        <v>2</v>
      </c>
      <c r="B1301">
        <v>2</v>
      </c>
    </row>
    <row r="1302" spans="1:2" x14ac:dyDescent="0.2">
      <c r="A1302">
        <v>3</v>
      </c>
      <c r="B1302">
        <v>6</v>
      </c>
    </row>
    <row r="1303" spans="1:2" x14ac:dyDescent="0.2">
      <c r="A1303">
        <v>2</v>
      </c>
      <c r="B1303">
        <v>2</v>
      </c>
    </row>
    <row r="1304" spans="1:2" x14ac:dyDescent="0.2">
      <c r="A1304">
        <v>1</v>
      </c>
      <c r="B1304">
        <v>1</v>
      </c>
    </row>
    <row r="1305" spans="1:2" x14ac:dyDescent="0.2">
      <c r="A1305">
        <v>4</v>
      </c>
      <c r="B1305">
        <v>4</v>
      </c>
    </row>
    <row r="1306" spans="1:2" x14ac:dyDescent="0.2">
      <c r="A1306">
        <v>4</v>
      </c>
      <c r="B1306">
        <v>3</v>
      </c>
    </row>
    <row r="1307" spans="1:2" x14ac:dyDescent="0.2">
      <c r="A1307">
        <v>5</v>
      </c>
      <c r="B1307">
        <v>5</v>
      </c>
    </row>
    <row r="1308" spans="1:2" x14ac:dyDescent="0.2">
      <c r="A1308">
        <v>3</v>
      </c>
      <c r="B1308">
        <v>6</v>
      </c>
    </row>
    <row r="1309" spans="1:2" x14ac:dyDescent="0.2">
      <c r="A1309">
        <v>5</v>
      </c>
      <c r="B1309">
        <v>5</v>
      </c>
    </row>
    <row r="1310" spans="1:2" x14ac:dyDescent="0.2">
      <c r="A1310">
        <v>5</v>
      </c>
      <c r="B1310">
        <v>5</v>
      </c>
    </row>
    <row r="1311" spans="1:2" x14ac:dyDescent="0.2">
      <c r="A1311">
        <v>1</v>
      </c>
      <c r="B1311">
        <v>1</v>
      </c>
    </row>
    <row r="1312" spans="1:2" x14ac:dyDescent="0.2">
      <c r="A1312">
        <v>4</v>
      </c>
      <c r="B1312">
        <v>4</v>
      </c>
    </row>
    <row r="1313" spans="1:2" x14ac:dyDescent="0.2">
      <c r="A1313">
        <v>3</v>
      </c>
      <c r="B1313">
        <v>6</v>
      </c>
    </row>
    <row r="1314" spans="1:2" x14ac:dyDescent="0.2">
      <c r="A1314">
        <v>2</v>
      </c>
      <c r="B1314">
        <v>2</v>
      </c>
    </row>
    <row r="1315" spans="1:2" x14ac:dyDescent="0.2">
      <c r="A1315">
        <v>2</v>
      </c>
      <c r="B1315">
        <v>2</v>
      </c>
    </row>
    <row r="1316" spans="1:2" x14ac:dyDescent="0.2">
      <c r="A1316">
        <v>2</v>
      </c>
      <c r="B1316">
        <v>2</v>
      </c>
    </row>
    <row r="1317" spans="1:2" x14ac:dyDescent="0.2">
      <c r="A1317">
        <v>2</v>
      </c>
      <c r="B1317">
        <v>2</v>
      </c>
    </row>
    <row r="1318" spans="1:2" x14ac:dyDescent="0.2">
      <c r="A1318">
        <v>4</v>
      </c>
      <c r="B1318">
        <v>3</v>
      </c>
    </row>
    <row r="1319" spans="1:2" x14ac:dyDescent="0.2">
      <c r="A1319">
        <v>1</v>
      </c>
      <c r="B1319">
        <v>1</v>
      </c>
    </row>
    <row r="1320" spans="1:2" x14ac:dyDescent="0.2">
      <c r="A1320">
        <v>3</v>
      </c>
      <c r="B1320">
        <v>6</v>
      </c>
    </row>
    <row r="1321" spans="1:2" x14ac:dyDescent="0.2">
      <c r="A1321">
        <v>1</v>
      </c>
      <c r="B1321">
        <v>1</v>
      </c>
    </row>
    <row r="1322" spans="1:2" x14ac:dyDescent="0.2">
      <c r="A1322">
        <v>2</v>
      </c>
      <c r="B1322">
        <v>2</v>
      </c>
    </row>
    <row r="1323" spans="1:2" x14ac:dyDescent="0.2">
      <c r="A1323">
        <v>2</v>
      </c>
      <c r="B1323">
        <v>2</v>
      </c>
    </row>
    <row r="1324" spans="1:2" x14ac:dyDescent="0.2">
      <c r="A1324">
        <v>5</v>
      </c>
      <c r="B1324">
        <v>5</v>
      </c>
    </row>
    <row r="1325" spans="1:2" x14ac:dyDescent="0.2">
      <c r="A1325">
        <v>5</v>
      </c>
      <c r="B1325">
        <v>5</v>
      </c>
    </row>
    <row r="1326" spans="1:2" x14ac:dyDescent="0.2">
      <c r="A1326">
        <v>2</v>
      </c>
      <c r="B1326">
        <v>2</v>
      </c>
    </row>
    <row r="1327" spans="1:2" x14ac:dyDescent="0.2">
      <c r="A1327">
        <v>3</v>
      </c>
      <c r="B1327">
        <v>6</v>
      </c>
    </row>
    <row r="1328" spans="1:2" x14ac:dyDescent="0.2">
      <c r="A1328">
        <v>3</v>
      </c>
      <c r="B1328">
        <v>6</v>
      </c>
    </row>
    <row r="1329" spans="1:2" x14ac:dyDescent="0.2">
      <c r="A1329">
        <v>3</v>
      </c>
      <c r="B1329">
        <v>6</v>
      </c>
    </row>
    <row r="1330" spans="1:2" x14ac:dyDescent="0.2">
      <c r="A1330">
        <v>5</v>
      </c>
      <c r="B1330">
        <v>5</v>
      </c>
    </row>
    <row r="1331" spans="1:2" x14ac:dyDescent="0.2">
      <c r="A1331">
        <v>2</v>
      </c>
      <c r="B1331">
        <v>2</v>
      </c>
    </row>
    <row r="1332" spans="1:2" x14ac:dyDescent="0.2">
      <c r="A1332">
        <v>1</v>
      </c>
      <c r="B1332">
        <v>1</v>
      </c>
    </row>
    <row r="1333" spans="1:2" x14ac:dyDescent="0.2">
      <c r="A1333">
        <v>4</v>
      </c>
      <c r="B1333">
        <v>3</v>
      </c>
    </row>
    <row r="1334" spans="1:2" x14ac:dyDescent="0.2">
      <c r="A1334">
        <v>5</v>
      </c>
      <c r="B1334">
        <v>5</v>
      </c>
    </row>
    <row r="1335" spans="1:2" x14ac:dyDescent="0.2">
      <c r="A1335">
        <v>5</v>
      </c>
      <c r="B1335">
        <v>5</v>
      </c>
    </row>
    <row r="1336" spans="1:2" x14ac:dyDescent="0.2">
      <c r="A1336">
        <v>1</v>
      </c>
      <c r="B1336">
        <v>6</v>
      </c>
    </row>
    <row r="1337" spans="1:2" x14ac:dyDescent="0.2">
      <c r="A1337">
        <v>1</v>
      </c>
      <c r="B1337">
        <v>1</v>
      </c>
    </row>
    <row r="1338" spans="1:2" x14ac:dyDescent="0.2">
      <c r="A1338">
        <v>4</v>
      </c>
      <c r="B1338">
        <v>4</v>
      </c>
    </row>
    <row r="1339" spans="1:2" x14ac:dyDescent="0.2">
      <c r="A1339">
        <v>4</v>
      </c>
      <c r="B1339">
        <v>4</v>
      </c>
    </row>
    <row r="1340" spans="1:2" x14ac:dyDescent="0.2">
      <c r="A1340">
        <v>1</v>
      </c>
      <c r="B1340">
        <v>1</v>
      </c>
    </row>
    <row r="1341" spans="1:2" x14ac:dyDescent="0.2">
      <c r="A1341">
        <v>1</v>
      </c>
      <c r="B1341">
        <v>1</v>
      </c>
    </row>
    <row r="1342" spans="1:2" x14ac:dyDescent="0.2">
      <c r="A1342">
        <v>3</v>
      </c>
      <c r="B1342">
        <v>6</v>
      </c>
    </row>
    <row r="1343" spans="1:2" x14ac:dyDescent="0.2">
      <c r="A1343">
        <v>2</v>
      </c>
      <c r="B1343">
        <v>2</v>
      </c>
    </row>
    <row r="1344" spans="1:2" x14ac:dyDescent="0.2">
      <c r="A1344">
        <v>5</v>
      </c>
      <c r="B1344">
        <v>5</v>
      </c>
    </row>
    <row r="1345" spans="1:2" x14ac:dyDescent="0.2">
      <c r="A1345">
        <v>1</v>
      </c>
      <c r="B1345">
        <v>1</v>
      </c>
    </row>
    <row r="1346" spans="1:2" x14ac:dyDescent="0.2">
      <c r="A1346">
        <v>2</v>
      </c>
      <c r="B1346">
        <v>2</v>
      </c>
    </row>
    <row r="1347" spans="1:2" x14ac:dyDescent="0.2">
      <c r="A1347">
        <v>3</v>
      </c>
      <c r="B1347">
        <v>5</v>
      </c>
    </row>
    <row r="1348" spans="1:2" x14ac:dyDescent="0.2">
      <c r="A1348">
        <v>4</v>
      </c>
      <c r="B1348">
        <v>3</v>
      </c>
    </row>
    <row r="1349" spans="1:2" x14ac:dyDescent="0.2">
      <c r="A1349">
        <v>2</v>
      </c>
      <c r="B1349">
        <v>2</v>
      </c>
    </row>
    <row r="1350" spans="1:2" x14ac:dyDescent="0.2">
      <c r="A1350">
        <v>3</v>
      </c>
      <c r="B1350">
        <v>6</v>
      </c>
    </row>
    <row r="1351" spans="1:2" x14ac:dyDescent="0.2">
      <c r="A1351">
        <v>1</v>
      </c>
      <c r="B1351">
        <v>3</v>
      </c>
    </row>
    <row r="1352" spans="1:2" x14ac:dyDescent="0.2">
      <c r="A1352">
        <v>4</v>
      </c>
      <c r="B1352">
        <v>4</v>
      </c>
    </row>
    <row r="1353" spans="1:2" x14ac:dyDescent="0.2">
      <c r="A1353">
        <v>3</v>
      </c>
      <c r="B1353">
        <v>6</v>
      </c>
    </row>
    <row r="1354" spans="1:2" x14ac:dyDescent="0.2">
      <c r="A1354">
        <v>4</v>
      </c>
      <c r="B1354">
        <v>3</v>
      </c>
    </row>
    <row r="1355" spans="1:2" x14ac:dyDescent="0.2">
      <c r="A1355">
        <v>3</v>
      </c>
      <c r="B1355">
        <v>6</v>
      </c>
    </row>
    <row r="1356" spans="1:2" x14ac:dyDescent="0.2">
      <c r="A1356">
        <v>5</v>
      </c>
      <c r="B1356">
        <v>5</v>
      </c>
    </row>
    <row r="1357" spans="1:2" x14ac:dyDescent="0.2">
      <c r="A1357">
        <v>4</v>
      </c>
      <c r="B1357">
        <v>3</v>
      </c>
    </row>
    <row r="1358" spans="1:2" x14ac:dyDescent="0.2">
      <c r="A1358">
        <v>4</v>
      </c>
      <c r="B1358">
        <v>4</v>
      </c>
    </row>
    <row r="1359" spans="1:2" x14ac:dyDescent="0.2">
      <c r="A1359">
        <v>2</v>
      </c>
      <c r="B1359">
        <v>2</v>
      </c>
    </row>
    <row r="1360" spans="1:2" x14ac:dyDescent="0.2">
      <c r="A1360">
        <v>1</v>
      </c>
      <c r="B1360">
        <v>1</v>
      </c>
    </row>
    <row r="1361" spans="1:2" x14ac:dyDescent="0.2">
      <c r="A1361">
        <v>1</v>
      </c>
      <c r="B1361">
        <v>1</v>
      </c>
    </row>
    <row r="1362" spans="1:2" x14ac:dyDescent="0.2">
      <c r="A1362">
        <v>1</v>
      </c>
      <c r="B1362">
        <v>1</v>
      </c>
    </row>
    <row r="1363" spans="1:2" x14ac:dyDescent="0.2">
      <c r="A1363">
        <v>3</v>
      </c>
      <c r="B1363">
        <v>6</v>
      </c>
    </row>
    <row r="1364" spans="1:2" x14ac:dyDescent="0.2">
      <c r="A1364">
        <v>4</v>
      </c>
      <c r="B1364">
        <v>4</v>
      </c>
    </row>
    <row r="1365" spans="1:2" x14ac:dyDescent="0.2">
      <c r="A1365">
        <v>1</v>
      </c>
      <c r="B1365">
        <v>1</v>
      </c>
    </row>
    <row r="1366" spans="1:2" x14ac:dyDescent="0.2">
      <c r="A1366">
        <v>5</v>
      </c>
      <c r="B1366">
        <v>5</v>
      </c>
    </row>
    <row r="1367" spans="1:2" x14ac:dyDescent="0.2">
      <c r="A1367">
        <v>2</v>
      </c>
      <c r="B1367">
        <v>2</v>
      </c>
    </row>
    <row r="1368" spans="1:2" x14ac:dyDescent="0.2">
      <c r="A1368">
        <v>2</v>
      </c>
      <c r="B1368">
        <v>2</v>
      </c>
    </row>
    <row r="1369" spans="1:2" x14ac:dyDescent="0.2">
      <c r="A1369">
        <v>4</v>
      </c>
      <c r="B1369">
        <v>3</v>
      </c>
    </row>
    <row r="1370" spans="1:2" x14ac:dyDescent="0.2">
      <c r="A1370">
        <v>5</v>
      </c>
      <c r="B1370">
        <v>5</v>
      </c>
    </row>
    <row r="1371" spans="1:2" x14ac:dyDescent="0.2">
      <c r="A1371">
        <v>4</v>
      </c>
      <c r="B1371">
        <v>3</v>
      </c>
    </row>
    <row r="1372" spans="1:2" x14ac:dyDescent="0.2">
      <c r="A1372">
        <v>2</v>
      </c>
      <c r="B1372">
        <v>2</v>
      </c>
    </row>
    <row r="1373" spans="1:2" x14ac:dyDescent="0.2">
      <c r="A1373">
        <v>3</v>
      </c>
      <c r="B1373">
        <v>6</v>
      </c>
    </row>
    <row r="1374" spans="1:2" x14ac:dyDescent="0.2">
      <c r="A1374">
        <v>2</v>
      </c>
      <c r="B1374">
        <v>6</v>
      </c>
    </row>
    <row r="1375" spans="1:2" x14ac:dyDescent="0.2">
      <c r="A1375">
        <v>2</v>
      </c>
      <c r="B1375">
        <v>2</v>
      </c>
    </row>
    <row r="1376" spans="1:2" x14ac:dyDescent="0.2">
      <c r="A1376">
        <v>1</v>
      </c>
      <c r="B1376">
        <v>1</v>
      </c>
    </row>
    <row r="1377" spans="1:2" x14ac:dyDescent="0.2">
      <c r="A1377">
        <v>4</v>
      </c>
      <c r="B1377">
        <v>4</v>
      </c>
    </row>
    <row r="1378" spans="1:2" x14ac:dyDescent="0.2">
      <c r="A1378">
        <v>2</v>
      </c>
      <c r="B1378">
        <v>2</v>
      </c>
    </row>
    <row r="1379" spans="1:2" x14ac:dyDescent="0.2">
      <c r="A1379">
        <v>4</v>
      </c>
      <c r="B1379">
        <v>4</v>
      </c>
    </row>
    <row r="1380" spans="1:2" x14ac:dyDescent="0.2">
      <c r="A1380">
        <v>2</v>
      </c>
      <c r="B1380">
        <v>2</v>
      </c>
    </row>
    <row r="1381" spans="1:2" x14ac:dyDescent="0.2">
      <c r="A1381">
        <v>4</v>
      </c>
      <c r="B1381">
        <v>4</v>
      </c>
    </row>
    <row r="1382" spans="1:2" x14ac:dyDescent="0.2">
      <c r="A1382">
        <v>4</v>
      </c>
      <c r="B1382">
        <v>3</v>
      </c>
    </row>
    <row r="1383" spans="1:2" x14ac:dyDescent="0.2">
      <c r="A1383">
        <v>5</v>
      </c>
      <c r="B1383">
        <v>2</v>
      </c>
    </row>
    <row r="1384" spans="1:2" x14ac:dyDescent="0.2">
      <c r="A1384">
        <v>4</v>
      </c>
      <c r="B1384">
        <v>3</v>
      </c>
    </row>
    <row r="1385" spans="1:2" x14ac:dyDescent="0.2">
      <c r="A1385">
        <v>4</v>
      </c>
      <c r="B1385">
        <v>4</v>
      </c>
    </row>
    <row r="1386" spans="1:2" x14ac:dyDescent="0.2">
      <c r="A1386">
        <v>3</v>
      </c>
      <c r="B1386">
        <v>6</v>
      </c>
    </row>
    <row r="1387" spans="1:2" x14ac:dyDescent="0.2">
      <c r="A1387">
        <v>2</v>
      </c>
      <c r="B1387">
        <v>2</v>
      </c>
    </row>
    <row r="1388" spans="1:2" x14ac:dyDescent="0.2">
      <c r="A1388">
        <v>1</v>
      </c>
      <c r="B1388">
        <v>1</v>
      </c>
    </row>
    <row r="1389" spans="1:2" x14ac:dyDescent="0.2">
      <c r="A1389">
        <v>1</v>
      </c>
      <c r="B1389">
        <v>1</v>
      </c>
    </row>
    <row r="1390" spans="1:2" x14ac:dyDescent="0.2">
      <c r="A1390">
        <v>4</v>
      </c>
      <c r="B1390">
        <v>4</v>
      </c>
    </row>
    <row r="1391" spans="1:2" x14ac:dyDescent="0.2">
      <c r="A1391">
        <v>1</v>
      </c>
      <c r="B1391">
        <v>1</v>
      </c>
    </row>
    <row r="1392" spans="1:2" x14ac:dyDescent="0.2">
      <c r="A1392">
        <v>2</v>
      </c>
      <c r="B1392">
        <v>2</v>
      </c>
    </row>
    <row r="1393" spans="1:2" x14ac:dyDescent="0.2">
      <c r="A1393">
        <v>3</v>
      </c>
      <c r="B1393">
        <v>5</v>
      </c>
    </row>
    <row r="1394" spans="1:2" x14ac:dyDescent="0.2">
      <c r="A1394">
        <v>4</v>
      </c>
      <c r="B1394">
        <v>6</v>
      </c>
    </row>
    <row r="1395" spans="1:2" x14ac:dyDescent="0.2">
      <c r="A1395">
        <v>1</v>
      </c>
      <c r="B1395">
        <v>1</v>
      </c>
    </row>
    <row r="1396" spans="1:2" x14ac:dyDescent="0.2">
      <c r="A1396">
        <v>4</v>
      </c>
      <c r="B1396">
        <v>4</v>
      </c>
    </row>
    <row r="1397" spans="1:2" x14ac:dyDescent="0.2">
      <c r="A1397">
        <v>1</v>
      </c>
      <c r="B1397">
        <v>1</v>
      </c>
    </row>
    <row r="1398" spans="1:2" x14ac:dyDescent="0.2">
      <c r="A1398">
        <v>2</v>
      </c>
      <c r="B1398">
        <v>2</v>
      </c>
    </row>
    <row r="1399" spans="1:2" x14ac:dyDescent="0.2">
      <c r="A1399">
        <v>4</v>
      </c>
      <c r="B1399">
        <v>3</v>
      </c>
    </row>
    <row r="1400" spans="1:2" x14ac:dyDescent="0.2">
      <c r="A1400">
        <v>1</v>
      </c>
      <c r="B1400">
        <v>1</v>
      </c>
    </row>
    <row r="1401" spans="1:2" x14ac:dyDescent="0.2">
      <c r="A1401">
        <v>2</v>
      </c>
      <c r="B1401">
        <v>2</v>
      </c>
    </row>
    <row r="1402" spans="1:2" x14ac:dyDescent="0.2">
      <c r="A1402">
        <v>1</v>
      </c>
      <c r="B1402">
        <v>1</v>
      </c>
    </row>
    <row r="1403" spans="1:2" x14ac:dyDescent="0.2">
      <c r="A1403">
        <v>4</v>
      </c>
      <c r="B1403">
        <v>4</v>
      </c>
    </row>
    <row r="1404" spans="1:2" x14ac:dyDescent="0.2">
      <c r="A1404">
        <v>1</v>
      </c>
      <c r="B1404">
        <v>1</v>
      </c>
    </row>
    <row r="1405" spans="1:2" x14ac:dyDescent="0.2">
      <c r="A1405">
        <v>2</v>
      </c>
      <c r="B1405">
        <v>2</v>
      </c>
    </row>
    <row r="1406" spans="1:2" x14ac:dyDescent="0.2">
      <c r="A1406">
        <v>4</v>
      </c>
      <c r="B1406">
        <v>4</v>
      </c>
    </row>
    <row r="1407" spans="1:2" x14ac:dyDescent="0.2">
      <c r="A1407">
        <v>4</v>
      </c>
      <c r="B1407">
        <v>3</v>
      </c>
    </row>
    <row r="1408" spans="1:2" x14ac:dyDescent="0.2">
      <c r="A1408">
        <v>3</v>
      </c>
      <c r="B1408">
        <v>2</v>
      </c>
    </row>
    <row r="1409" spans="1:2" x14ac:dyDescent="0.2">
      <c r="A1409">
        <v>2</v>
      </c>
      <c r="B1409">
        <v>6</v>
      </c>
    </row>
    <row r="1410" spans="1:2" x14ac:dyDescent="0.2">
      <c r="A1410">
        <v>4</v>
      </c>
      <c r="B1410">
        <v>3</v>
      </c>
    </row>
    <row r="1411" spans="1:2" x14ac:dyDescent="0.2">
      <c r="A1411">
        <v>2</v>
      </c>
      <c r="B1411">
        <v>2</v>
      </c>
    </row>
    <row r="1412" spans="1:2" x14ac:dyDescent="0.2">
      <c r="A1412">
        <v>2</v>
      </c>
      <c r="B1412">
        <v>2</v>
      </c>
    </row>
    <row r="1413" spans="1:2" x14ac:dyDescent="0.2">
      <c r="A1413">
        <v>2</v>
      </c>
      <c r="B1413">
        <v>2</v>
      </c>
    </row>
    <row r="1414" spans="1:2" x14ac:dyDescent="0.2">
      <c r="A1414">
        <v>4</v>
      </c>
      <c r="B1414">
        <v>4</v>
      </c>
    </row>
    <row r="1415" spans="1:2" x14ac:dyDescent="0.2">
      <c r="A1415">
        <v>2</v>
      </c>
      <c r="B1415">
        <v>2</v>
      </c>
    </row>
    <row r="1416" spans="1:2" x14ac:dyDescent="0.2">
      <c r="A1416">
        <v>4</v>
      </c>
      <c r="B1416">
        <v>4</v>
      </c>
    </row>
    <row r="1417" spans="1:2" x14ac:dyDescent="0.2">
      <c r="A1417">
        <v>2</v>
      </c>
      <c r="B1417">
        <v>2</v>
      </c>
    </row>
    <row r="1418" spans="1:2" x14ac:dyDescent="0.2">
      <c r="A1418">
        <v>3</v>
      </c>
      <c r="B1418">
        <v>6</v>
      </c>
    </row>
    <row r="1419" spans="1:2" x14ac:dyDescent="0.2">
      <c r="A1419">
        <v>4</v>
      </c>
      <c r="B1419">
        <v>4</v>
      </c>
    </row>
    <row r="1420" spans="1:2" x14ac:dyDescent="0.2">
      <c r="A1420">
        <v>2</v>
      </c>
      <c r="B1420">
        <v>2</v>
      </c>
    </row>
    <row r="1421" spans="1:2" x14ac:dyDescent="0.2">
      <c r="A1421">
        <v>3</v>
      </c>
      <c r="B1421">
        <v>4</v>
      </c>
    </row>
    <row r="1422" spans="1:2" x14ac:dyDescent="0.2">
      <c r="A1422">
        <v>2</v>
      </c>
      <c r="B1422">
        <v>2</v>
      </c>
    </row>
    <row r="1423" spans="1:2" x14ac:dyDescent="0.2">
      <c r="A1423">
        <v>2</v>
      </c>
      <c r="B1423">
        <v>2</v>
      </c>
    </row>
    <row r="1424" spans="1:2" x14ac:dyDescent="0.2">
      <c r="A1424">
        <v>5</v>
      </c>
      <c r="B1424">
        <v>5</v>
      </c>
    </row>
    <row r="1425" spans="1:2" x14ac:dyDescent="0.2">
      <c r="A1425">
        <v>3</v>
      </c>
      <c r="B1425">
        <v>6</v>
      </c>
    </row>
    <row r="1426" spans="1:2" x14ac:dyDescent="0.2">
      <c r="A1426">
        <v>1</v>
      </c>
      <c r="B1426">
        <v>1</v>
      </c>
    </row>
    <row r="1427" spans="1:2" x14ac:dyDescent="0.2">
      <c r="A1427">
        <v>5</v>
      </c>
      <c r="B1427">
        <v>5</v>
      </c>
    </row>
    <row r="1428" spans="1:2" x14ac:dyDescent="0.2">
      <c r="A1428">
        <v>2</v>
      </c>
      <c r="B1428">
        <v>2</v>
      </c>
    </row>
    <row r="1429" spans="1:2" x14ac:dyDescent="0.2">
      <c r="A1429">
        <v>4</v>
      </c>
      <c r="B1429">
        <v>4</v>
      </c>
    </row>
    <row r="1430" spans="1:2" x14ac:dyDescent="0.2">
      <c r="A1430">
        <v>2</v>
      </c>
      <c r="B1430">
        <v>2</v>
      </c>
    </row>
    <row r="1431" spans="1:2" x14ac:dyDescent="0.2">
      <c r="A1431">
        <v>4</v>
      </c>
      <c r="B1431">
        <v>4</v>
      </c>
    </row>
    <row r="1432" spans="1:2" x14ac:dyDescent="0.2">
      <c r="A1432">
        <v>3</v>
      </c>
      <c r="B1432">
        <v>6</v>
      </c>
    </row>
    <row r="1433" spans="1:2" x14ac:dyDescent="0.2">
      <c r="A1433">
        <v>5</v>
      </c>
      <c r="B1433">
        <v>5</v>
      </c>
    </row>
    <row r="1434" spans="1:2" x14ac:dyDescent="0.2">
      <c r="A1434">
        <v>5</v>
      </c>
      <c r="B1434">
        <v>5</v>
      </c>
    </row>
    <row r="1435" spans="1:2" x14ac:dyDescent="0.2">
      <c r="A1435">
        <v>3</v>
      </c>
      <c r="B1435">
        <v>6</v>
      </c>
    </row>
    <row r="1436" spans="1:2" x14ac:dyDescent="0.2">
      <c r="A1436">
        <v>2</v>
      </c>
      <c r="B1436">
        <v>2</v>
      </c>
    </row>
    <row r="1437" spans="1:2" x14ac:dyDescent="0.2">
      <c r="A1437">
        <v>3</v>
      </c>
      <c r="B1437">
        <v>6</v>
      </c>
    </row>
    <row r="1438" spans="1:2" x14ac:dyDescent="0.2">
      <c r="A1438">
        <v>1</v>
      </c>
      <c r="B1438">
        <v>1</v>
      </c>
    </row>
    <row r="1439" spans="1:2" x14ac:dyDescent="0.2">
      <c r="A1439">
        <v>4</v>
      </c>
      <c r="B1439">
        <v>4</v>
      </c>
    </row>
    <row r="1440" spans="1:2" x14ac:dyDescent="0.2">
      <c r="A1440">
        <v>4</v>
      </c>
      <c r="B1440">
        <v>3</v>
      </c>
    </row>
    <row r="1441" spans="1:2" x14ac:dyDescent="0.2">
      <c r="A1441">
        <v>2</v>
      </c>
      <c r="B1441">
        <v>2</v>
      </c>
    </row>
    <row r="1442" spans="1:2" x14ac:dyDescent="0.2">
      <c r="A1442">
        <v>1</v>
      </c>
      <c r="B1442">
        <v>1</v>
      </c>
    </row>
    <row r="1443" spans="1:2" x14ac:dyDescent="0.2">
      <c r="A1443">
        <v>4</v>
      </c>
      <c r="B1443">
        <v>3</v>
      </c>
    </row>
    <row r="1444" spans="1:2" x14ac:dyDescent="0.2">
      <c r="A1444">
        <v>2</v>
      </c>
      <c r="B1444">
        <v>2</v>
      </c>
    </row>
    <row r="1445" spans="1:2" x14ac:dyDescent="0.2">
      <c r="A1445">
        <v>1</v>
      </c>
      <c r="B1445">
        <v>1</v>
      </c>
    </row>
    <row r="1446" spans="1:2" x14ac:dyDescent="0.2">
      <c r="A1446">
        <v>5</v>
      </c>
      <c r="B1446">
        <v>5</v>
      </c>
    </row>
    <row r="1447" spans="1:2" x14ac:dyDescent="0.2">
      <c r="A1447">
        <v>1</v>
      </c>
      <c r="B1447">
        <v>1</v>
      </c>
    </row>
    <row r="1448" spans="1:2" x14ac:dyDescent="0.2">
      <c r="A1448">
        <v>1</v>
      </c>
      <c r="B1448">
        <v>1</v>
      </c>
    </row>
    <row r="1449" spans="1:2" x14ac:dyDescent="0.2">
      <c r="A1449">
        <v>5</v>
      </c>
      <c r="B1449">
        <v>5</v>
      </c>
    </row>
    <row r="1450" spans="1:2" x14ac:dyDescent="0.2">
      <c r="A1450">
        <v>1</v>
      </c>
      <c r="B1450">
        <v>1</v>
      </c>
    </row>
    <row r="1451" spans="1:2" x14ac:dyDescent="0.2">
      <c r="A1451">
        <v>2</v>
      </c>
      <c r="B1451">
        <v>2</v>
      </c>
    </row>
    <row r="1452" spans="1:2" x14ac:dyDescent="0.2">
      <c r="A1452">
        <v>5</v>
      </c>
      <c r="B1452">
        <v>5</v>
      </c>
    </row>
    <row r="1453" spans="1:2" x14ac:dyDescent="0.2">
      <c r="A1453">
        <v>1</v>
      </c>
      <c r="B1453">
        <v>1</v>
      </c>
    </row>
    <row r="1454" spans="1:2" x14ac:dyDescent="0.2">
      <c r="A1454">
        <v>3</v>
      </c>
      <c r="B1454">
        <v>6</v>
      </c>
    </row>
    <row r="1455" spans="1:2" x14ac:dyDescent="0.2">
      <c r="A1455">
        <v>2</v>
      </c>
      <c r="B1455">
        <v>2</v>
      </c>
    </row>
    <row r="1456" spans="1:2" x14ac:dyDescent="0.2">
      <c r="A1456">
        <v>4</v>
      </c>
      <c r="B1456">
        <v>3</v>
      </c>
    </row>
    <row r="1457" spans="1:2" x14ac:dyDescent="0.2">
      <c r="A1457">
        <v>5</v>
      </c>
      <c r="B1457">
        <v>5</v>
      </c>
    </row>
    <row r="1458" spans="1:2" x14ac:dyDescent="0.2">
      <c r="A1458">
        <v>4</v>
      </c>
      <c r="B1458">
        <v>4</v>
      </c>
    </row>
    <row r="1459" spans="1:2" x14ac:dyDescent="0.2">
      <c r="A1459">
        <v>4</v>
      </c>
      <c r="B1459">
        <v>4</v>
      </c>
    </row>
    <row r="1460" spans="1:2" x14ac:dyDescent="0.2">
      <c r="A1460">
        <v>4</v>
      </c>
      <c r="B1460">
        <v>4</v>
      </c>
    </row>
    <row r="1461" spans="1:2" x14ac:dyDescent="0.2">
      <c r="A1461">
        <v>5</v>
      </c>
      <c r="B1461">
        <v>5</v>
      </c>
    </row>
    <row r="1462" spans="1:2" x14ac:dyDescent="0.2">
      <c r="A1462">
        <v>1</v>
      </c>
      <c r="B1462">
        <v>1</v>
      </c>
    </row>
    <row r="1463" spans="1:2" x14ac:dyDescent="0.2">
      <c r="A1463">
        <v>1</v>
      </c>
      <c r="B1463">
        <v>1</v>
      </c>
    </row>
    <row r="1464" spans="1:2" x14ac:dyDescent="0.2">
      <c r="A1464">
        <v>1</v>
      </c>
      <c r="B1464">
        <v>1</v>
      </c>
    </row>
    <row r="1465" spans="1:2" x14ac:dyDescent="0.2">
      <c r="A1465">
        <v>4</v>
      </c>
      <c r="B1465">
        <v>4</v>
      </c>
    </row>
    <row r="1466" spans="1:2" x14ac:dyDescent="0.2">
      <c r="A1466">
        <v>1</v>
      </c>
      <c r="B1466">
        <v>1</v>
      </c>
    </row>
    <row r="1467" spans="1:2" x14ac:dyDescent="0.2">
      <c r="A1467">
        <v>1</v>
      </c>
      <c r="B1467">
        <v>1</v>
      </c>
    </row>
    <row r="1468" spans="1:2" x14ac:dyDescent="0.2">
      <c r="A1468">
        <v>2</v>
      </c>
      <c r="B1468">
        <v>2</v>
      </c>
    </row>
    <row r="1469" spans="1:2" x14ac:dyDescent="0.2">
      <c r="A1469">
        <v>4</v>
      </c>
      <c r="B1469">
        <v>4</v>
      </c>
    </row>
    <row r="1470" spans="1:2" x14ac:dyDescent="0.2">
      <c r="A1470">
        <v>2</v>
      </c>
      <c r="B1470">
        <v>2</v>
      </c>
    </row>
    <row r="1471" spans="1:2" x14ac:dyDescent="0.2">
      <c r="A1471">
        <v>2</v>
      </c>
      <c r="B1471">
        <v>2</v>
      </c>
    </row>
    <row r="1472" spans="1:2" x14ac:dyDescent="0.2">
      <c r="A1472">
        <v>2</v>
      </c>
      <c r="B1472">
        <v>6</v>
      </c>
    </row>
    <row r="1473" spans="1:2" x14ac:dyDescent="0.2">
      <c r="A1473">
        <v>4</v>
      </c>
      <c r="B1473">
        <v>4</v>
      </c>
    </row>
    <row r="1474" spans="1:2" x14ac:dyDescent="0.2">
      <c r="A1474">
        <v>5</v>
      </c>
      <c r="B1474">
        <v>5</v>
      </c>
    </row>
    <row r="1475" spans="1:2" x14ac:dyDescent="0.2">
      <c r="A1475">
        <v>3</v>
      </c>
      <c r="B1475">
        <v>6</v>
      </c>
    </row>
    <row r="1476" spans="1:2" x14ac:dyDescent="0.2">
      <c r="A1476">
        <v>5</v>
      </c>
      <c r="B1476">
        <v>5</v>
      </c>
    </row>
    <row r="1477" spans="1:2" x14ac:dyDescent="0.2">
      <c r="A1477">
        <v>5</v>
      </c>
      <c r="B1477">
        <v>5</v>
      </c>
    </row>
    <row r="1478" spans="1:2" x14ac:dyDescent="0.2">
      <c r="A1478">
        <v>3</v>
      </c>
      <c r="B1478">
        <v>6</v>
      </c>
    </row>
    <row r="1479" spans="1:2" x14ac:dyDescent="0.2">
      <c r="A1479">
        <v>5</v>
      </c>
      <c r="B1479">
        <v>5</v>
      </c>
    </row>
    <row r="1480" spans="1:2" x14ac:dyDescent="0.2">
      <c r="A1480">
        <v>1</v>
      </c>
      <c r="B1480">
        <v>1</v>
      </c>
    </row>
    <row r="1481" spans="1:2" x14ac:dyDescent="0.2">
      <c r="A1481">
        <v>5</v>
      </c>
      <c r="B1481">
        <v>5</v>
      </c>
    </row>
    <row r="1482" spans="1:2" x14ac:dyDescent="0.2">
      <c r="A1482">
        <v>5</v>
      </c>
      <c r="B1482">
        <v>4</v>
      </c>
    </row>
    <row r="1483" spans="1:2" x14ac:dyDescent="0.2">
      <c r="A1483">
        <v>5</v>
      </c>
      <c r="B1483">
        <v>5</v>
      </c>
    </row>
    <row r="1484" spans="1:2" x14ac:dyDescent="0.2">
      <c r="A1484">
        <v>5</v>
      </c>
      <c r="B1484">
        <v>5</v>
      </c>
    </row>
    <row r="1485" spans="1:2" x14ac:dyDescent="0.2">
      <c r="A1485">
        <v>1</v>
      </c>
      <c r="B1485">
        <v>1</v>
      </c>
    </row>
    <row r="1486" spans="1:2" x14ac:dyDescent="0.2">
      <c r="A1486">
        <v>4</v>
      </c>
      <c r="B1486">
        <v>4</v>
      </c>
    </row>
    <row r="1487" spans="1:2" x14ac:dyDescent="0.2">
      <c r="A1487">
        <v>1</v>
      </c>
      <c r="B1487">
        <v>1</v>
      </c>
    </row>
    <row r="1488" spans="1:2" x14ac:dyDescent="0.2">
      <c r="A1488">
        <v>4</v>
      </c>
      <c r="B1488">
        <v>4</v>
      </c>
    </row>
    <row r="1489" spans="1:2" x14ac:dyDescent="0.2">
      <c r="A1489">
        <v>5</v>
      </c>
      <c r="B1489">
        <v>5</v>
      </c>
    </row>
    <row r="1490" spans="1:2" x14ac:dyDescent="0.2">
      <c r="A1490">
        <v>4</v>
      </c>
      <c r="B1490">
        <v>6</v>
      </c>
    </row>
    <row r="1491" spans="1:2" x14ac:dyDescent="0.2">
      <c r="A1491">
        <v>1</v>
      </c>
      <c r="B1491">
        <v>1</v>
      </c>
    </row>
    <row r="1492" spans="1:2" x14ac:dyDescent="0.2">
      <c r="A1492">
        <v>3</v>
      </c>
      <c r="B1492">
        <v>6</v>
      </c>
    </row>
    <row r="1493" spans="1:2" x14ac:dyDescent="0.2">
      <c r="A1493">
        <v>4</v>
      </c>
      <c r="B1493">
        <v>4</v>
      </c>
    </row>
    <row r="1494" spans="1:2" x14ac:dyDescent="0.2">
      <c r="A1494">
        <v>2</v>
      </c>
      <c r="B1494">
        <v>2</v>
      </c>
    </row>
    <row r="1495" spans="1:2" x14ac:dyDescent="0.2">
      <c r="A1495">
        <v>2</v>
      </c>
      <c r="B1495">
        <v>2</v>
      </c>
    </row>
    <row r="1496" spans="1:2" x14ac:dyDescent="0.2">
      <c r="A1496">
        <v>2</v>
      </c>
      <c r="B1496">
        <v>2</v>
      </c>
    </row>
    <row r="1497" spans="1:2" x14ac:dyDescent="0.2">
      <c r="A1497">
        <v>1</v>
      </c>
      <c r="B1497">
        <v>1</v>
      </c>
    </row>
    <row r="1498" spans="1:2" x14ac:dyDescent="0.2">
      <c r="A1498">
        <v>1</v>
      </c>
      <c r="B1498">
        <v>1</v>
      </c>
    </row>
    <row r="1499" spans="1:2" x14ac:dyDescent="0.2">
      <c r="A1499">
        <v>3</v>
      </c>
      <c r="B1499">
        <v>6</v>
      </c>
    </row>
    <row r="1500" spans="1:2" x14ac:dyDescent="0.2">
      <c r="A1500">
        <v>2</v>
      </c>
      <c r="B1500">
        <v>2</v>
      </c>
    </row>
    <row r="1501" spans="1:2" x14ac:dyDescent="0.2">
      <c r="A1501">
        <v>4</v>
      </c>
      <c r="B1501">
        <v>4</v>
      </c>
    </row>
    <row r="1502" spans="1:2" x14ac:dyDescent="0.2">
      <c r="A1502">
        <v>4</v>
      </c>
      <c r="B1502">
        <v>4</v>
      </c>
    </row>
    <row r="1503" spans="1:2" x14ac:dyDescent="0.2">
      <c r="A1503">
        <v>5</v>
      </c>
      <c r="B1503">
        <v>5</v>
      </c>
    </row>
    <row r="1504" spans="1:2" x14ac:dyDescent="0.2">
      <c r="A1504">
        <v>4</v>
      </c>
      <c r="B1504">
        <v>4</v>
      </c>
    </row>
    <row r="1505" spans="1:2" x14ac:dyDescent="0.2">
      <c r="A1505">
        <v>5</v>
      </c>
      <c r="B1505">
        <v>5</v>
      </c>
    </row>
    <row r="1506" spans="1:2" x14ac:dyDescent="0.2">
      <c r="A1506">
        <v>2</v>
      </c>
      <c r="B1506">
        <v>2</v>
      </c>
    </row>
    <row r="1507" spans="1:2" x14ac:dyDescent="0.2">
      <c r="A1507">
        <v>3</v>
      </c>
      <c r="B1507">
        <v>6</v>
      </c>
    </row>
    <row r="1508" spans="1:2" x14ac:dyDescent="0.2">
      <c r="A1508">
        <v>1</v>
      </c>
      <c r="B1508">
        <v>1</v>
      </c>
    </row>
    <row r="1509" spans="1:2" x14ac:dyDescent="0.2">
      <c r="A1509">
        <v>2</v>
      </c>
      <c r="B1509">
        <v>2</v>
      </c>
    </row>
    <row r="1510" spans="1:2" x14ac:dyDescent="0.2">
      <c r="A1510">
        <v>5</v>
      </c>
      <c r="B1510">
        <v>5</v>
      </c>
    </row>
    <row r="1511" spans="1:2" x14ac:dyDescent="0.2">
      <c r="A1511">
        <v>5</v>
      </c>
      <c r="B1511">
        <v>2</v>
      </c>
    </row>
    <row r="1512" spans="1:2" x14ac:dyDescent="0.2">
      <c r="A1512">
        <v>1</v>
      </c>
      <c r="B1512">
        <v>1</v>
      </c>
    </row>
    <row r="1513" spans="1:2" x14ac:dyDescent="0.2">
      <c r="A1513">
        <v>4</v>
      </c>
      <c r="B1513">
        <v>4</v>
      </c>
    </row>
    <row r="1514" spans="1:2" x14ac:dyDescent="0.2">
      <c r="A1514">
        <v>1</v>
      </c>
      <c r="B1514">
        <v>1</v>
      </c>
    </row>
    <row r="1515" spans="1:2" x14ac:dyDescent="0.2">
      <c r="A1515">
        <v>4</v>
      </c>
      <c r="B1515">
        <v>3</v>
      </c>
    </row>
    <row r="1516" spans="1:2" x14ac:dyDescent="0.2">
      <c r="A1516">
        <v>5</v>
      </c>
      <c r="B1516">
        <v>5</v>
      </c>
    </row>
    <row r="1517" spans="1:2" x14ac:dyDescent="0.2">
      <c r="A1517">
        <v>4</v>
      </c>
      <c r="B1517">
        <v>4</v>
      </c>
    </row>
    <row r="1518" spans="1:2" x14ac:dyDescent="0.2">
      <c r="A1518">
        <v>1</v>
      </c>
      <c r="B1518">
        <v>1</v>
      </c>
    </row>
    <row r="1519" spans="1:2" x14ac:dyDescent="0.2">
      <c r="A1519">
        <v>2</v>
      </c>
      <c r="B1519">
        <v>6</v>
      </c>
    </row>
    <row r="1520" spans="1:2" x14ac:dyDescent="0.2">
      <c r="A1520">
        <v>1</v>
      </c>
      <c r="B1520">
        <v>1</v>
      </c>
    </row>
    <row r="1521" spans="1:2" x14ac:dyDescent="0.2">
      <c r="A1521">
        <v>4</v>
      </c>
      <c r="B1521">
        <v>3</v>
      </c>
    </row>
    <row r="1522" spans="1:2" x14ac:dyDescent="0.2">
      <c r="A1522">
        <v>3</v>
      </c>
      <c r="B1522">
        <v>6</v>
      </c>
    </row>
    <row r="1523" spans="1:2" x14ac:dyDescent="0.2">
      <c r="A1523">
        <v>2</v>
      </c>
      <c r="B1523">
        <v>2</v>
      </c>
    </row>
    <row r="1524" spans="1:2" x14ac:dyDescent="0.2">
      <c r="A1524">
        <v>1</v>
      </c>
      <c r="B1524">
        <v>1</v>
      </c>
    </row>
    <row r="1525" spans="1:2" x14ac:dyDescent="0.2">
      <c r="A1525">
        <v>3</v>
      </c>
      <c r="B1525">
        <v>6</v>
      </c>
    </row>
    <row r="1526" spans="1:2" x14ac:dyDescent="0.2">
      <c r="A1526">
        <v>2</v>
      </c>
      <c r="B1526">
        <v>2</v>
      </c>
    </row>
    <row r="1527" spans="1:2" x14ac:dyDescent="0.2">
      <c r="A1527">
        <v>2</v>
      </c>
      <c r="B1527">
        <v>2</v>
      </c>
    </row>
    <row r="1528" spans="1:2" x14ac:dyDescent="0.2">
      <c r="A1528">
        <v>1</v>
      </c>
      <c r="B1528">
        <v>3</v>
      </c>
    </row>
    <row r="1529" spans="1:2" x14ac:dyDescent="0.2">
      <c r="A1529">
        <v>3</v>
      </c>
      <c r="B1529">
        <v>6</v>
      </c>
    </row>
    <row r="1530" spans="1:2" x14ac:dyDescent="0.2">
      <c r="A1530">
        <v>3</v>
      </c>
      <c r="B1530">
        <v>6</v>
      </c>
    </row>
    <row r="1531" spans="1:2" x14ac:dyDescent="0.2">
      <c r="A1531">
        <v>3</v>
      </c>
      <c r="B1531">
        <v>6</v>
      </c>
    </row>
    <row r="1532" spans="1:2" x14ac:dyDescent="0.2">
      <c r="A1532">
        <v>2</v>
      </c>
      <c r="B1532">
        <v>2</v>
      </c>
    </row>
    <row r="1533" spans="1:2" x14ac:dyDescent="0.2">
      <c r="A1533">
        <v>2</v>
      </c>
      <c r="B1533">
        <v>2</v>
      </c>
    </row>
    <row r="1534" spans="1:2" x14ac:dyDescent="0.2">
      <c r="A1534">
        <v>2</v>
      </c>
      <c r="B1534">
        <v>2</v>
      </c>
    </row>
    <row r="1535" spans="1:2" x14ac:dyDescent="0.2">
      <c r="A1535">
        <v>3</v>
      </c>
      <c r="B1535">
        <v>6</v>
      </c>
    </row>
    <row r="1536" spans="1:2" x14ac:dyDescent="0.2">
      <c r="A1536">
        <v>5</v>
      </c>
      <c r="B1536">
        <v>5</v>
      </c>
    </row>
    <row r="1537" spans="1:2" x14ac:dyDescent="0.2">
      <c r="A1537">
        <v>5</v>
      </c>
      <c r="B1537">
        <v>4</v>
      </c>
    </row>
    <row r="1538" spans="1:2" x14ac:dyDescent="0.2">
      <c r="A1538">
        <v>4</v>
      </c>
      <c r="B1538">
        <v>4</v>
      </c>
    </row>
    <row r="1539" spans="1:2" x14ac:dyDescent="0.2">
      <c r="A1539">
        <v>4</v>
      </c>
      <c r="B1539">
        <v>4</v>
      </c>
    </row>
    <row r="1540" spans="1:2" x14ac:dyDescent="0.2">
      <c r="A1540">
        <v>1</v>
      </c>
      <c r="B1540">
        <v>1</v>
      </c>
    </row>
    <row r="1541" spans="1:2" x14ac:dyDescent="0.2">
      <c r="A1541">
        <v>3</v>
      </c>
      <c r="B1541">
        <v>6</v>
      </c>
    </row>
    <row r="1542" spans="1:2" x14ac:dyDescent="0.2">
      <c r="A1542">
        <v>5</v>
      </c>
      <c r="B1542">
        <v>5</v>
      </c>
    </row>
    <row r="1543" spans="1:2" x14ac:dyDescent="0.2">
      <c r="A1543">
        <v>3</v>
      </c>
      <c r="B1543">
        <v>2</v>
      </c>
    </row>
    <row r="1544" spans="1:2" x14ac:dyDescent="0.2">
      <c r="A1544">
        <v>4</v>
      </c>
      <c r="B1544">
        <v>4</v>
      </c>
    </row>
    <row r="1545" spans="1:2" x14ac:dyDescent="0.2">
      <c r="A1545">
        <v>2</v>
      </c>
      <c r="B1545">
        <v>2</v>
      </c>
    </row>
    <row r="1546" spans="1:2" x14ac:dyDescent="0.2">
      <c r="A1546">
        <v>2</v>
      </c>
      <c r="B1546">
        <v>2</v>
      </c>
    </row>
    <row r="1547" spans="1:2" x14ac:dyDescent="0.2">
      <c r="A1547">
        <v>4</v>
      </c>
      <c r="B1547">
        <v>3</v>
      </c>
    </row>
    <row r="1548" spans="1:2" x14ac:dyDescent="0.2">
      <c r="A1548">
        <v>4</v>
      </c>
      <c r="B1548">
        <v>3</v>
      </c>
    </row>
    <row r="1549" spans="1:2" x14ac:dyDescent="0.2">
      <c r="A1549">
        <v>1</v>
      </c>
      <c r="B1549">
        <v>1</v>
      </c>
    </row>
    <row r="1550" spans="1:2" x14ac:dyDescent="0.2">
      <c r="A1550">
        <v>3</v>
      </c>
      <c r="B1550">
        <v>6</v>
      </c>
    </row>
    <row r="1551" spans="1:2" x14ac:dyDescent="0.2">
      <c r="A1551">
        <v>3</v>
      </c>
      <c r="B1551">
        <v>6</v>
      </c>
    </row>
    <row r="1552" spans="1:2" x14ac:dyDescent="0.2">
      <c r="A1552">
        <v>2</v>
      </c>
      <c r="B1552">
        <v>2</v>
      </c>
    </row>
    <row r="1553" spans="1:2" x14ac:dyDescent="0.2">
      <c r="A1553">
        <v>5</v>
      </c>
      <c r="B1553">
        <v>5</v>
      </c>
    </row>
    <row r="1554" spans="1:2" x14ac:dyDescent="0.2">
      <c r="A1554">
        <v>1</v>
      </c>
      <c r="B1554">
        <v>1</v>
      </c>
    </row>
    <row r="1555" spans="1:2" x14ac:dyDescent="0.2">
      <c r="A1555">
        <v>5</v>
      </c>
      <c r="B1555">
        <v>5</v>
      </c>
    </row>
    <row r="1556" spans="1:2" x14ac:dyDescent="0.2">
      <c r="A1556">
        <v>3</v>
      </c>
      <c r="B1556">
        <v>2</v>
      </c>
    </row>
    <row r="1557" spans="1:2" x14ac:dyDescent="0.2">
      <c r="A1557">
        <v>3</v>
      </c>
      <c r="B1557">
        <v>6</v>
      </c>
    </row>
    <row r="1558" spans="1:2" x14ac:dyDescent="0.2">
      <c r="A1558">
        <v>4</v>
      </c>
      <c r="B1558">
        <v>3</v>
      </c>
    </row>
    <row r="1559" spans="1:2" x14ac:dyDescent="0.2">
      <c r="A1559">
        <v>3</v>
      </c>
      <c r="B1559">
        <v>2</v>
      </c>
    </row>
    <row r="1560" spans="1:2" x14ac:dyDescent="0.2">
      <c r="A1560">
        <v>2</v>
      </c>
      <c r="B1560">
        <v>2</v>
      </c>
    </row>
    <row r="1561" spans="1:2" x14ac:dyDescent="0.2">
      <c r="A1561">
        <v>1</v>
      </c>
      <c r="B1561">
        <v>1</v>
      </c>
    </row>
    <row r="1562" spans="1:2" x14ac:dyDescent="0.2">
      <c r="A1562">
        <v>2</v>
      </c>
      <c r="B1562">
        <v>2</v>
      </c>
    </row>
    <row r="1563" spans="1:2" x14ac:dyDescent="0.2">
      <c r="A1563">
        <v>4</v>
      </c>
      <c r="B1563">
        <v>4</v>
      </c>
    </row>
    <row r="1564" spans="1:2" x14ac:dyDescent="0.2">
      <c r="A1564">
        <v>3</v>
      </c>
      <c r="B1564">
        <v>2</v>
      </c>
    </row>
    <row r="1565" spans="1:2" x14ac:dyDescent="0.2">
      <c r="A1565">
        <v>4</v>
      </c>
      <c r="B1565">
        <v>4</v>
      </c>
    </row>
    <row r="1566" spans="1:2" x14ac:dyDescent="0.2">
      <c r="A1566">
        <v>1</v>
      </c>
      <c r="B1566">
        <v>1</v>
      </c>
    </row>
    <row r="1567" spans="1:2" x14ac:dyDescent="0.2">
      <c r="A1567">
        <v>3</v>
      </c>
      <c r="B1567">
        <v>6</v>
      </c>
    </row>
    <row r="1568" spans="1:2" x14ac:dyDescent="0.2">
      <c r="A1568">
        <v>4</v>
      </c>
      <c r="B1568">
        <v>4</v>
      </c>
    </row>
    <row r="1569" spans="1:2" x14ac:dyDescent="0.2">
      <c r="A1569">
        <v>5</v>
      </c>
      <c r="B1569">
        <v>5</v>
      </c>
    </row>
    <row r="1570" spans="1:2" x14ac:dyDescent="0.2">
      <c r="A1570">
        <v>3</v>
      </c>
      <c r="B1570">
        <v>6</v>
      </c>
    </row>
    <row r="1571" spans="1:2" x14ac:dyDescent="0.2">
      <c r="A1571">
        <v>2</v>
      </c>
      <c r="B1571">
        <v>2</v>
      </c>
    </row>
    <row r="1572" spans="1:2" x14ac:dyDescent="0.2">
      <c r="A1572">
        <v>2</v>
      </c>
      <c r="B1572">
        <v>2</v>
      </c>
    </row>
    <row r="1573" spans="1:2" x14ac:dyDescent="0.2">
      <c r="A1573">
        <v>5</v>
      </c>
      <c r="B1573">
        <v>4</v>
      </c>
    </row>
    <row r="1574" spans="1:2" x14ac:dyDescent="0.2">
      <c r="A1574">
        <v>2</v>
      </c>
      <c r="B1574">
        <v>2</v>
      </c>
    </row>
    <row r="1575" spans="1:2" x14ac:dyDescent="0.2">
      <c r="A1575">
        <v>4</v>
      </c>
      <c r="B1575">
        <v>4</v>
      </c>
    </row>
    <row r="1576" spans="1:2" x14ac:dyDescent="0.2">
      <c r="A1576">
        <v>1</v>
      </c>
      <c r="B1576">
        <v>1</v>
      </c>
    </row>
    <row r="1577" spans="1:2" x14ac:dyDescent="0.2">
      <c r="A1577">
        <v>3</v>
      </c>
      <c r="B1577">
        <v>6</v>
      </c>
    </row>
    <row r="1578" spans="1:2" x14ac:dyDescent="0.2">
      <c r="A1578">
        <v>2</v>
      </c>
      <c r="B1578">
        <v>2</v>
      </c>
    </row>
    <row r="1579" spans="1:2" x14ac:dyDescent="0.2">
      <c r="A1579">
        <v>4</v>
      </c>
      <c r="B1579">
        <v>4</v>
      </c>
    </row>
    <row r="1580" spans="1:2" x14ac:dyDescent="0.2">
      <c r="A1580">
        <v>4</v>
      </c>
      <c r="B1580">
        <v>4</v>
      </c>
    </row>
    <row r="1581" spans="1:2" x14ac:dyDescent="0.2">
      <c r="A1581">
        <v>4</v>
      </c>
      <c r="B1581">
        <v>4</v>
      </c>
    </row>
    <row r="1582" spans="1:2" x14ac:dyDescent="0.2">
      <c r="A1582">
        <v>1</v>
      </c>
      <c r="B1582">
        <v>1</v>
      </c>
    </row>
    <row r="1583" spans="1:2" x14ac:dyDescent="0.2">
      <c r="A1583">
        <v>4</v>
      </c>
      <c r="B1583">
        <v>4</v>
      </c>
    </row>
    <row r="1584" spans="1:2" x14ac:dyDescent="0.2">
      <c r="A1584">
        <v>1</v>
      </c>
      <c r="B1584">
        <v>1</v>
      </c>
    </row>
    <row r="1585" spans="1:2" x14ac:dyDescent="0.2">
      <c r="A1585">
        <v>4</v>
      </c>
      <c r="B1585">
        <v>3</v>
      </c>
    </row>
    <row r="1586" spans="1:2" x14ac:dyDescent="0.2">
      <c r="A1586">
        <v>3</v>
      </c>
      <c r="B1586">
        <v>6</v>
      </c>
    </row>
    <row r="1587" spans="1:2" x14ac:dyDescent="0.2">
      <c r="A1587">
        <v>5</v>
      </c>
      <c r="B1587">
        <v>5</v>
      </c>
    </row>
    <row r="1588" spans="1:2" x14ac:dyDescent="0.2">
      <c r="A1588">
        <v>1</v>
      </c>
      <c r="B1588">
        <v>1</v>
      </c>
    </row>
    <row r="1589" spans="1:2" x14ac:dyDescent="0.2">
      <c r="A1589">
        <v>4</v>
      </c>
      <c r="B1589">
        <v>3</v>
      </c>
    </row>
    <row r="1590" spans="1:2" x14ac:dyDescent="0.2">
      <c r="A1590">
        <v>1</v>
      </c>
      <c r="B1590">
        <v>1</v>
      </c>
    </row>
    <row r="1591" spans="1:2" x14ac:dyDescent="0.2">
      <c r="A1591">
        <v>1</v>
      </c>
      <c r="B1591">
        <v>1</v>
      </c>
    </row>
    <row r="1592" spans="1:2" x14ac:dyDescent="0.2">
      <c r="A1592">
        <v>4</v>
      </c>
      <c r="B1592">
        <v>4</v>
      </c>
    </row>
    <row r="1593" spans="1:2" x14ac:dyDescent="0.2">
      <c r="A1593">
        <v>3</v>
      </c>
      <c r="B1593">
        <v>6</v>
      </c>
    </row>
    <row r="1594" spans="1:2" x14ac:dyDescent="0.2">
      <c r="A1594">
        <v>4</v>
      </c>
      <c r="B1594">
        <v>4</v>
      </c>
    </row>
    <row r="1595" spans="1:2" x14ac:dyDescent="0.2">
      <c r="A1595">
        <v>4</v>
      </c>
      <c r="B1595">
        <v>4</v>
      </c>
    </row>
    <row r="1596" spans="1:2" x14ac:dyDescent="0.2">
      <c r="A1596">
        <v>4</v>
      </c>
      <c r="B1596">
        <v>3</v>
      </c>
    </row>
    <row r="1597" spans="1:2" x14ac:dyDescent="0.2">
      <c r="A1597">
        <v>1</v>
      </c>
      <c r="B1597">
        <v>1</v>
      </c>
    </row>
    <row r="1598" spans="1:2" x14ac:dyDescent="0.2">
      <c r="A1598">
        <v>1</v>
      </c>
      <c r="B1598">
        <v>1</v>
      </c>
    </row>
    <row r="1599" spans="1:2" x14ac:dyDescent="0.2">
      <c r="A1599">
        <v>4</v>
      </c>
      <c r="B1599">
        <v>4</v>
      </c>
    </row>
    <row r="1600" spans="1:2" x14ac:dyDescent="0.2">
      <c r="A1600">
        <v>5</v>
      </c>
      <c r="B1600">
        <v>5</v>
      </c>
    </row>
    <row r="1601" spans="1:2" x14ac:dyDescent="0.2">
      <c r="A1601">
        <v>1</v>
      </c>
      <c r="B1601">
        <v>1</v>
      </c>
    </row>
    <row r="1602" spans="1:2" x14ac:dyDescent="0.2">
      <c r="A1602">
        <v>3</v>
      </c>
      <c r="B1602">
        <v>6</v>
      </c>
    </row>
    <row r="1603" spans="1:2" x14ac:dyDescent="0.2">
      <c r="A1603">
        <v>1</v>
      </c>
      <c r="B1603">
        <v>1</v>
      </c>
    </row>
    <row r="1604" spans="1:2" x14ac:dyDescent="0.2">
      <c r="A1604">
        <v>3</v>
      </c>
      <c r="B1604">
        <v>6</v>
      </c>
    </row>
    <row r="1605" spans="1:2" x14ac:dyDescent="0.2">
      <c r="A1605">
        <v>4</v>
      </c>
      <c r="B1605">
        <v>4</v>
      </c>
    </row>
    <row r="1606" spans="1:2" x14ac:dyDescent="0.2">
      <c r="A1606">
        <v>1</v>
      </c>
      <c r="B1606">
        <v>1</v>
      </c>
    </row>
    <row r="1607" spans="1:2" x14ac:dyDescent="0.2">
      <c r="A1607">
        <v>2</v>
      </c>
      <c r="B1607">
        <v>2</v>
      </c>
    </row>
    <row r="1608" spans="1:2" x14ac:dyDescent="0.2">
      <c r="A1608">
        <v>2</v>
      </c>
      <c r="B1608">
        <v>2</v>
      </c>
    </row>
    <row r="1609" spans="1:2" x14ac:dyDescent="0.2">
      <c r="A1609">
        <v>4</v>
      </c>
      <c r="B1609">
        <v>4</v>
      </c>
    </row>
    <row r="1610" spans="1:2" x14ac:dyDescent="0.2">
      <c r="A1610">
        <v>4</v>
      </c>
      <c r="B1610">
        <v>4</v>
      </c>
    </row>
    <row r="1611" spans="1:2" x14ac:dyDescent="0.2">
      <c r="A1611">
        <v>1</v>
      </c>
      <c r="B1611">
        <v>1</v>
      </c>
    </row>
    <row r="1612" spans="1:2" x14ac:dyDescent="0.2">
      <c r="A1612">
        <v>2</v>
      </c>
      <c r="B1612">
        <v>2</v>
      </c>
    </row>
    <row r="1613" spans="1:2" x14ac:dyDescent="0.2">
      <c r="A1613">
        <v>2</v>
      </c>
      <c r="B1613">
        <v>2</v>
      </c>
    </row>
    <row r="1614" spans="1:2" x14ac:dyDescent="0.2">
      <c r="A1614">
        <v>1</v>
      </c>
      <c r="B1614">
        <v>1</v>
      </c>
    </row>
    <row r="1615" spans="1:2" x14ac:dyDescent="0.2">
      <c r="A1615">
        <v>5</v>
      </c>
      <c r="B1615">
        <v>5</v>
      </c>
    </row>
    <row r="1616" spans="1:2" x14ac:dyDescent="0.2">
      <c r="A1616">
        <v>3</v>
      </c>
      <c r="B1616">
        <v>2</v>
      </c>
    </row>
    <row r="1617" spans="1:2" x14ac:dyDescent="0.2">
      <c r="A1617">
        <v>5</v>
      </c>
      <c r="B1617">
        <v>6</v>
      </c>
    </row>
    <row r="1618" spans="1:2" x14ac:dyDescent="0.2">
      <c r="A1618">
        <v>5</v>
      </c>
      <c r="B1618">
        <v>5</v>
      </c>
    </row>
    <row r="1619" spans="1:2" x14ac:dyDescent="0.2">
      <c r="A1619">
        <v>4</v>
      </c>
      <c r="B1619">
        <v>1</v>
      </c>
    </row>
    <row r="1620" spans="1:2" x14ac:dyDescent="0.2">
      <c r="A1620">
        <v>3</v>
      </c>
      <c r="B1620">
        <v>6</v>
      </c>
    </row>
    <row r="1621" spans="1:2" x14ac:dyDescent="0.2">
      <c r="A1621">
        <v>4</v>
      </c>
      <c r="B1621">
        <v>4</v>
      </c>
    </row>
    <row r="1622" spans="1:2" x14ac:dyDescent="0.2">
      <c r="A1622">
        <v>4</v>
      </c>
      <c r="B1622">
        <v>4</v>
      </c>
    </row>
    <row r="1623" spans="1:2" x14ac:dyDescent="0.2">
      <c r="A1623">
        <v>4</v>
      </c>
      <c r="B1623">
        <v>3</v>
      </c>
    </row>
    <row r="1624" spans="1:2" x14ac:dyDescent="0.2">
      <c r="A1624">
        <v>2</v>
      </c>
      <c r="B1624">
        <v>6</v>
      </c>
    </row>
    <row r="1625" spans="1:2" x14ac:dyDescent="0.2">
      <c r="A1625">
        <v>4</v>
      </c>
      <c r="B1625">
        <v>4</v>
      </c>
    </row>
    <row r="1626" spans="1:2" x14ac:dyDescent="0.2">
      <c r="A1626">
        <v>5</v>
      </c>
      <c r="B1626">
        <v>5</v>
      </c>
    </row>
    <row r="1627" spans="1:2" x14ac:dyDescent="0.2">
      <c r="A1627">
        <v>2</v>
      </c>
      <c r="B1627">
        <v>2</v>
      </c>
    </row>
    <row r="1628" spans="1:2" x14ac:dyDescent="0.2">
      <c r="A1628">
        <v>1</v>
      </c>
      <c r="B1628">
        <v>1</v>
      </c>
    </row>
    <row r="1629" spans="1:2" x14ac:dyDescent="0.2">
      <c r="A1629">
        <v>2</v>
      </c>
      <c r="B1629">
        <v>2</v>
      </c>
    </row>
    <row r="1630" spans="1:2" x14ac:dyDescent="0.2">
      <c r="A1630">
        <v>4</v>
      </c>
      <c r="B1630">
        <v>3</v>
      </c>
    </row>
    <row r="1631" spans="1:2" x14ac:dyDescent="0.2">
      <c r="A1631">
        <v>2</v>
      </c>
      <c r="B1631">
        <v>2</v>
      </c>
    </row>
    <row r="1632" spans="1:2" x14ac:dyDescent="0.2">
      <c r="A1632">
        <v>4</v>
      </c>
      <c r="B1632">
        <v>4</v>
      </c>
    </row>
    <row r="1633" spans="1:2" x14ac:dyDescent="0.2">
      <c r="A1633">
        <v>4</v>
      </c>
      <c r="B1633">
        <v>4</v>
      </c>
    </row>
    <row r="1634" spans="1:2" x14ac:dyDescent="0.2">
      <c r="A1634">
        <v>1</v>
      </c>
      <c r="B1634">
        <v>1</v>
      </c>
    </row>
    <row r="1635" spans="1:2" x14ac:dyDescent="0.2">
      <c r="A1635">
        <v>4</v>
      </c>
      <c r="B1635">
        <v>4</v>
      </c>
    </row>
    <row r="1636" spans="1:2" x14ac:dyDescent="0.2">
      <c r="A1636">
        <v>3</v>
      </c>
      <c r="B1636">
        <v>6</v>
      </c>
    </row>
    <row r="1637" spans="1:2" x14ac:dyDescent="0.2">
      <c r="A1637">
        <v>3</v>
      </c>
      <c r="B1637">
        <v>6</v>
      </c>
    </row>
    <row r="1638" spans="1:2" x14ac:dyDescent="0.2">
      <c r="A1638">
        <v>4</v>
      </c>
      <c r="B1638">
        <v>4</v>
      </c>
    </row>
    <row r="1639" spans="1:2" x14ac:dyDescent="0.2">
      <c r="A1639">
        <v>4</v>
      </c>
      <c r="B1639">
        <v>4</v>
      </c>
    </row>
    <row r="1640" spans="1:2" x14ac:dyDescent="0.2">
      <c r="A1640">
        <v>5</v>
      </c>
      <c r="B1640">
        <v>5</v>
      </c>
    </row>
    <row r="1641" spans="1:2" x14ac:dyDescent="0.2">
      <c r="A1641">
        <v>5</v>
      </c>
      <c r="B1641">
        <v>5</v>
      </c>
    </row>
    <row r="1642" spans="1:2" x14ac:dyDescent="0.2">
      <c r="A1642">
        <v>3</v>
      </c>
      <c r="B1642">
        <v>6</v>
      </c>
    </row>
    <row r="1643" spans="1:2" x14ac:dyDescent="0.2">
      <c r="A1643">
        <v>3</v>
      </c>
      <c r="B1643">
        <v>6</v>
      </c>
    </row>
    <row r="1644" spans="1:2" x14ac:dyDescent="0.2">
      <c r="A1644">
        <v>2</v>
      </c>
      <c r="B1644">
        <v>2</v>
      </c>
    </row>
    <row r="1645" spans="1:2" x14ac:dyDescent="0.2">
      <c r="A1645">
        <v>4</v>
      </c>
      <c r="B1645">
        <v>3</v>
      </c>
    </row>
    <row r="1646" spans="1:2" x14ac:dyDescent="0.2">
      <c r="A1646">
        <v>2</v>
      </c>
      <c r="B1646">
        <v>2</v>
      </c>
    </row>
    <row r="1647" spans="1:2" x14ac:dyDescent="0.2">
      <c r="A1647">
        <v>4</v>
      </c>
      <c r="B1647">
        <v>4</v>
      </c>
    </row>
    <row r="1648" spans="1:2" x14ac:dyDescent="0.2">
      <c r="A1648">
        <v>2</v>
      </c>
      <c r="B1648">
        <v>2</v>
      </c>
    </row>
    <row r="1649" spans="1:2" x14ac:dyDescent="0.2">
      <c r="A1649">
        <v>5</v>
      </c>
      <c r="B1649">
        <v>4</v>
      </c>
    </row>
    <row r="1650" spans="1:2" x14ac:dyDescent="0.2">
      <c r="A1650">
        <v>2</v>
      </c>
      <c r="B1650">
        <v>2</v>
      </c>
    </row>
    <row r="1651" spans="1:2" x14ac:dyDescent="0.2">
      <c r="A1651">
        <v>3</v>
      </c>
      <c r="B1651">
        <v>6</v>
      </c>
    </row>
    <row r="1652" spans="1:2" x14ac:dyDescent="0.2">
      <c r="A1652">
        <v>4</v>
      </c>
      <c r="B1652">
        <v>3</v>
      </c>
    </row>
    <row r="1653" spans="1:2" x14ac:dyDescent="0.2">
      <c r="A1653">
        <v>3</v>
      </c>
      <c r="B1653">
        <v>4</v>
      </c>
    </row>
    <row r="1654" spans="1:2" x14ac:dyDescent="0.2">
      <c r="A1654">
        <v>4</v>
      </c>
      <c r="B1654">
        <v>4</v>
      </c>
    </row>
    <row r="1655" spans="1:2" x14ac:dyDescent="0.2">
      <c r="A1655">
        <v>5</v>
      </c>
      <c r="B1655">
        <v>5</v>
      </c>
    </row>
    <row r="1656" spans="1:2" x14ac:dyDescent="0.2">
      <c r="A1656">
        <v>4</v>
      </c>
      <c r="B1656">
        <v>4</v>
      </c>
    </row>
    <row r="1657" spans="1:2" x14ac:dyDescent="0.2">
      <c r="A1657">
        <v>3</v>
      </c>
      <c r="B1657">
        <v>6</v>
      </c>
    </row>
    <row r="1658" spans="1:2" x14ac:dyDescent="0.2">
      <c r="A1658">
        <v>1</v>
      </c>
      <c r="B1658">
        <v>1</v>
      </c>
    </row>
    <row r="1659" spans="1:2" x14ac:dyDescent="0.2">
      <c r="A1659">
        <v>2</v>
      </c>
      <c r="B1659">
        <v>2</v>
      </c>
    </row>
    <row r="1660" spans="1:2" x14ac:dyDescent="0.2">
      <c r="A1660">
        <v>4</v>
      </c>
      <c r="B1660">
        <v>4</v>
      </c>
    </row>
    <row r="1661" spans="1:2" x14ac:dyDescent="0.2">
      <c r="A1661">
        <v>2</v>
      </c>
      <c r="B1661">
        <v>5</v>
      </c>
    </row>
    <row r="1662" spans="1:2" x14ac:dyDescent="0.2">
      <c r="A1662">
        <v>1</v>
      </c>
      <c r="B1662">
        <v>1</v>
      </c>
    </row>
    <row r="1663" spans="1:2" x14ac:dyDescent="0.2">
      <c r="A1663">
        <v>5</v>
      </c>
      <c r="B1663">
        <v>5</v>
      </c>
    </row>
    <row r="1664" spans="1:2" x14ac:dyDescent="0.2">
      <c r="A1664">
        <v>3</v>
      </c>
      <c r="B1664">
        <v>6</v>
      </c>
    </row>
    <row r="1665" spans="1:2" x14ac:dyDescent="0.2">
      <c r="A1665">
        <v>3</v>
      </c>
      <c r="B1665">
        <v>6</v>
      </c>
    </row>
    <row r="1666" spans="1:2" x14ac:dyDescent="0.2">
      <c r="A1666">
        <v>1</v>
      </c>
      <c r="B1666">
        <v>1</v>
      </c>
    </row>
    <row r="1667" spans="1:2" x14ac:dyDescent="0.2">
      <c r="A1667">
        <v>4</v>
      </c>
      <c r="B1667">
        <v>4</v>
      </c>
    </row>
    <row r="1668" spans="1:2" x14ac:dyDescent="0.2">
      <c r="A1668">
        <v>3</v>
      </c>
      <c r="B1668">
        <v>6</v>
      </c>
    </row>
    <row r="1669" spans="1:2" x14ac:dyDescent="0.2">
      <c r="A1669">
        <v>2</v>
      </c>
      <c r="B1669">
        <v>2</v>
      </c>
    </row>
    <row r="1670" spans="1:2" x14ac:dyDescent="0.2">
      <c r="A1670">
        <v>4</v>
      </c>
      <c r="B1670">
        <v>4</v>
      </c>
    </row>
    <row r="1671" spans="1:2" x14ac:dyDescent="0.2">
      <c r="A1671">
        <v>1</v>
      </c>
      <c r="B1671">
        <v>1</v>
      </c>
    </row>
    <row r="1672" spans="1:2" x14ac:dyDescent="0.2">
      <c r="A1672">
        <v>4</v>
      </c>
      <c r="B1672">
        <v>4</v>
      </c>
    </row>
    <row r="1673" spans="1:2" x14ac:dyDescent="0.2">
      <c r="A1673">
        <v>4</v>
      </c>
      <c r="B1673">
        <v>3</v>
      </c>
    </row>
    <row r="1674" spans="1:2" x14ac:dyDescent="0.2">
      <c r="A1674">
        <v>1</v>
      </c>
      <c r="B1674">
        <v>1</v>
      </c>
    </row>
    <row r="1675" spans="1:2" x14ac:dyDescent="0.2">
      <c r="A1675">
        <v>4</v>
      </c>
      <c r="B1675">
        <v>3</v>
      </c>
    </row>
    <row r="1676" spans="1:2" x14ac:dyDescent="0.2">
      <c r="A1676">
        <v>2</v>
      </c>
      <c r="B1676">
        <v>2</v>
      </c>
    </row>
    <row r="1677" spans="1:2" x14ac:dyDescent="0.2">
      <c r="A1677">
        <v>4</v>
      </c>
      <c r="B1677">
        <v>3</v>
      </c>
    </row>
    <row r="1678" spans="1:2" x14ac:dyDescent="0.2">
      <c r="A1678">
        <v>3</v>
      </c>
      <c r="B1678">
        <v>6</v>
      </c>
    </row>
    <row r="1679" spans="1:2" x14ac:dyDescent="0.2">
      <c r="A1679">
        <v>4</v>
      </c>
      <c r="B1679">
        <v>4</v>
      </c>
    </row>
    <row r="1680" spans="1:2" x14ac:dyDescent="0.2">
      <c r="A1680">
        <v>4</v>
      </c>
      <c r="B1680">
        <v>4</v>
      </c>
    </row>
    <row r="1681" spans="1:2" x14ac:dyDescent="0.2">
      <c r="A1681">
        <v>4</v>
      </c>
      <c r="B1681">
        <v>4</v>
      </c>
    </row>
    <row r="1682" spans="1:2" x14ac:dyDescent="0.2">
      <c r="A1682">
        <v>3</v>
      </c>
      <c r="B1682">
        <v>6</v>
      </c>
    </row>
    <row r="1683" spans="1:2" x14ac:dyDescent="0.2">
      <c r="A1683">
        <v>3</v>
      </c>
      <c r="B1683">
        <v>6</v>
      </c>
    </row>
    <row r="1684" spans="1:2" x14ac:dyDescent="0.2">
      <c r="A1684">
        <v>2</v>
      </c>
      <c r="B1684">
        <v>6</v>
      </c>
    </row>
    <row r="1685" spans="1:2" x14ac:dyDescent="0.2">
      <c r="A1685">
        <v>4</v>
      </c>
      <c r="B1685">
        <v>4</v>
      </c>
    </row>
    <row r="1686" spans="1:2" x14ac:dyDescent="0.2">
      <c r="A1686">
        <v>4</v>
      </c>
      <c r="B1686">
        <v>3</v>
      </c>
    </row>
    <row r="1687" spans="1:2" x14ac:dyDescent="0.2">
      <c r="A1687">
        <v>2</v>
      </c>
      <c r="B1687">
        <v>2</v>
      </c>
    </row>
    <row r="1688" spans="1:2" x14ac:dyDescent="0.2">
      <c r="A1688">
        <v>5</v>
      </c>
      <c r="B1688">
        <v>4</v>
      </c>
    </row>
    <row r="1689" spans="1:2" x14ac:dyDescent="0.2">
      <c r="A1689">
        <v>4</v>
      </c>
      <c r="B1689">
        <v>3</v>
      </c>
    </row>
    <row r="1690" spans="1:2" x14ac:dyDescent="0.2">
      <c r="A1690">
        <v>1</v>
      </c>
      <c r="B1690">
        <v>1</v>
      </c>
    </row>
    <row r="1691" spans="1:2" x14ac:dyDescent="0.2">
      <c r="A1691">
        <v>2</v>
      </c>
      <c r="B1691">
        <v>6</v>
      </c>
    </row>
    <row r="1692" spans="1:2" x14ac:dyDescent="0.2">
      <c r="A1692">
        <v>4</v>
      </c>
      <c r="B1692">
        <v>3</v>
      </c>
    </row>
    <row r="1693" spans="1:2" x14ac:dyDescent="0.2">
      <c r="A1693">
        <v>2</v>
      </c>
      <c r="B1693">
        <v>2</v>
      </c>
    </row>
    <row r="1694" spans="1:2" x14ac:dyDescent="0.2">
      <c r="A1694">
        <v>4</v>
      </c>
      <c r="B1694">
        <v>4</v>
      </c>
    </row>
    <row r="1695" spans="1:2" x14ac:dyDescent="0.2">
      <c r="A1695">
        <v>3</v>
      </c>
      <c r="B1695">
        <v>6</v>
      </c>
    </row>
    <row r="1696" spans="1:2" x14ac:dyDescent="0.2">
      <c r="A1696">
        <v>1</v>
      </c>
      <c r="B1696">
        <v>3</v>
      </c>
    </row>
    <row r="1697" spans="1:2" x14ac:dyDescent="0.2">
      <c r="A1697">
        <v>3</v>
      </c>
      <c r="B1697">
        <v>6</v>
      </c>
    </row>
    <row r="1698" spans="1:2" x14ac:dyDescent="0.2">
      <c r="A1698">
        <v>3</v>
      </c>
      <c r="B1698">
        <v>6</v>
      </c>
    </row>
    <row r="1699" spans="1:2" x14ac:dyDescent="0.2">
      <c r="A1699">
        <v>4</v>
      </c>
      <c r="B1699">
        <v>4</v>
      </c>
    </row>
    <row r="1700" spans="1:2" x14ac:dyDescent="0.2">
      <c r="A1700">
        <v>3</v>
      </c>
      <c r="B1700">
        <v>6</v>
      </c>
    </row>
    <row r="1701" spans="1:2" x14ac:dyDescent="0.2">
      <c r="A1701">
        <v>2</v>
      </c>
      <c r="B1701">
        <v>2</v>
      </c>
    </row>
    <row r="1702" spans="1:2" x14ac:dyDescent="0.2">
      <c r="A1702">
        <v>4</v>
      </c>
      <c r="B1702">
        <v>4</v>
      </c>
    </row>
    <row r="1703" spans="1:2" x14ac:dyDescent="0.2">
      <c r="A1703">
        <v>4</v>
      </c>
      <c r="B1703">
        <v>4</v>
      </c>
    </row>
    <row r="1704" spans="1:2" x14ac:dyDescent="0.2">
      <c r="A1704">
        <v>4</v>
      </c>
      <c r="B1704">
        <v>6</v>
      </c>
    </row>
    <row r="1705" spans="1:2" x14ac:dyDescent="0.2">
      <c r="A1705">
        <v>2</v>
      </c>
      <c r="B1705">
        <v>2</v>
      </c>
    </row>
    <row r="1706" spans="1:2" x14ac:dyDescent="0.2">
      <c r="A1706">
        <v>5</v>
      </c>
      <c r="B1706">
        <v>5</v>
      </c>
    </row>
    <row r="1707" spans="1:2" x14ac:dyDescent="0.2">
      <c r="A1707">
        <v>1</v>
      </c>
      <c r="B1707">
        <v>1</v>
      </c>
    </row>
    <row r="1708" spans="1:2" x14ac:dyDescent="0.2">
      <c r="A1708">
        <v>4</v>
      </c>
      <c r="B1708">
        <v>3</v>
      </c>
    </row>
    <row r="1709" spans="1:2" x14ac:dyDescent="0.2">
      <c r="A1709">
        <v>4</v>
      </c>
      <c r="B1709">
        <v>4</v>
      </c>
    </row>
    <row r="1710" spans="1:2" x14ac:dyDescent="0.2">
      <c r="A1710">
        <v>1</v>
      </c>
      <c r="B1710">
        <v>1</v>
      </c>
    </row>
    <row r="1711" spans="1:2" x14ac:dyDescent="0.2">
      <c r="A1711">
        <v>3</v>
      </c>
      <c r="B1711">
        <v>6</v>
      </c>
    </row>
    <row r="1712" spans="1:2" x14ac:dyDescent="0.2">
      <c r="A1712">
        <v>2</v>
      </c>
      <c r="B1712">
        <v>2</v>
      </c>
    </row>
    <row r="1713" spans="1:2" x14ac:dyDescent="0.2">
      <c r="A1713">
        <v>3</v>
      </c>
      <c r="B1713">
        <v>6</v>
      </c>
    </row>
    <row r="1714" spans="1:2" x14ac:dyDescent="0.2">
      <c r="A1714">
        <v>2</v>
      </c>
      <c r="B1714">
        <v>2</v>
      </c>
    </row>
    <row r="1715" spans="1:2" x14ac:dyDescent="0.2">
      <c r="A1715">
        <v>2</v>
      </c>
      <c r="B1715">
        <v>2</v>
      </c>
    </row>
    <row r="1716" spans="1:2" x14ac:dyDescent="0.2">
      <c r="A1716">
        <v>2</v>
      </c>
      <c r="B1716">
        <v>2</v>
      </c>
    </row>
    <row r="1717" spans="1:2" x14ac:dyDescent="0.2">
      <c r="A1717">
        <v>4</v>
      </c>
      <c r="B1717">
        <v>3</v>
      </c>
    </row>
    <row r="1718" spans="1:2" x14ac:dyDescent="0.2">
      <c r="A1718">
        <v>5</v>
      </c>
      <c r="B1718">
        <v>5</v>
      </c>
    </row>
    <row r="1719" spans="1:2" x14ac:dyDescent="0.2">
      <c r="A1719">
        <v>1</v>
      </c>
      <c r="B1719">
        <v>1</v>
      </c>
    </row>
    <row r="1720" spans="1:2" x14ac:dyDescent="0.2">
      <c r="A1720">
        <v>2</v>
      </c>
      <c r="B1720">
        <v>2</v>
      </c>
    </row>
    <row r="1721" spans="1:2" x14ac:dyDescent="0.2">
      <c r="A1721">
        <v>3</v>
      </c>
      <c r="B1721">
        <v>6</v>
      </c>
    </row>
    <row r="1722" spans="1:2" x14ac:dyDescent="0.2">
      <c r="A1722">
        <v>1</v>
      </c>
      <c r="B1722">
        <v>1</v>
      </c>
    </row>
    <row r="1723" spans="1:2" x14ac:dyDescent="0.2">
      <c r="A1723">
        <v>1</v>
      </c>
      <c r="B1723">
        <v>1</v>
      </c>
    </row>
    <row r="1724" spans="1:2" x14ac:dyDescent="0.2">
      <c r="A1724">
        <v>1</v>
      </c>
      <c r="B1724">
        <v>1</v>
      </c>
    </row>
    <row r="1725" spans="1:2" x14ac:dyDescent="0.2">
      <c r="A1725">
        <v>4</v>
      </c>
      <c r="B1725">
        <v>4</v>
      </c>
    </row>
    <row r="1726" spans="1:2" x14ac:dyDescent="0.2">
      <c r="A1726">
        <v>4</v>
      </c>
      <c r="B1726">
        <v>3</v>
      </c>
    </row>
    <row r="1727" spans="1:2" x14ac:dyDescent="0.2">
      <c r="A1727">
        <v>1</v>
      </c>
      <c r="B1727">
        <v>1</v>
      </c>
    </row>
    <row r="1728" spans="1:2" x14ac:dyDescent="0.2">
      <c r="A1728">
        <v>1</v>
      </c>
      <c r="B1728">
        <v>1</v>
      </c>
    </row>
    <row r="1729" spans="1:2" x14ac:dyDescent="0.2">
      <c r="A1729">
        <v>3</v>
      </c>
      <c r="B1729">
        <v>6</v>
      </c>
    </row>
    <row r="1730" spans="1:2" x14ac:dyDescent="0.2">
      <c r="A1730">
        <v>2</v>
      </c>
      <c r="B1730">
        <v>2</v>
      </c>
    </row>
    <row r="1731" spans="1:2" x14ac:dyDescent="0.2">
      <c r="A1731">
        <v>4</v>
      </c>
      <c r="B1731">
        <v>3</v>
      </c>
    </row>
    <row r="1732" spans="1:2" x14ac:dyDescent="0.2">
      <c r="A1732">
        <v>2</v>
      </c>
      <c r="B1732">
        <v>2</v>
      </c>
    </row>
    <row r="1733" spans="1:2" x14ac:dyDescent="0.2">
      <c r="A1733">
        <v>1</v>
      </c>
      <c r="B1733">
        <v>1</v>
      </c>
    </row>
    <row r="1734" spans="1:2" x14ac:dyDescent="0.2">
      <c r="A1734">
        <v>5</v>
      </c>
      <c r="B1734">
        <v>2</v>
      </c>
    </row>
    <row r="1735" spans="1:2" x14ac:dyDescent="0.2">
      <c r="A1735">
        <v>4</v>
      </c>
      <c r="B1735">
        <v>3</v>
      </c>
    </row>
    <row r="1736" spans="1:2" x14ac:dyDescent="0.2">
      <c r="A1736">
        <v>3</v>
      </c>
      <c r="B1736">
        <v>6</v>
      </c>
    </row>
    <row r="1737" spans="1:2" x14ac:dyDescent="0.2">
      <c r="A1737">
        <v>4</v>
      </c>
      <c r="B1737">
        <v>4</v>
      </c>
    </row>
    <row r="1738" spans="1:2" x14ac:dyDescent="0.2">
      <c r="A1738">
        <v>2</v>
      </c>
      <c r="B1738">
        <v>2</v>
      </c>
    </row>
    <row r="1739" spans="1:2" x14ac:dyDescent="0.2">
      <c r="A1739">
        <v>3</v>
      </c>
      <c r="B1739">
        <v>6</v>
      </c>
    </row>
    <row r="1740" spans="1:2" x14ac:dyDescent="0.2">
      <c r="A1740">
        <v>5</v>
      </c>
      <c r="B1740">
        <v>5</v>
      </c>
    </row>
    <row r="1741" spans="1:2" x14ac:dyDescent="0.2">
      <c r="A1741">
        <v>4</v>
      </c>
      <c r="B1741">
        <v>4</v>
      </c>
    </row>
    <row r="1742" spans="1:2" x14ac:dyDescent="0.2">
      <c r="A1742">
        <v>1</v>
      </c>
      <c r="B1742">
        <v>1</v>
      </c>
    </row>
    <row r="1743" spans="1:2" x14ac:dyDescent="0.2">
      <c r="A1743">
        <v>4</v>
      </c>
      <c r="B1743">
        <v>4</v>
      </c>
    </row>
    <row r="1744" spans="1:2" x14ac:dyDescent="0.2">
      <c r="A1744">
        <v>2</v>
      </c>
      <c r="B1744">
        <v>2</v>
      </c>
    </row>
    <row r="1745" spans="1:2" x14ac:dyDescent="0.2">
      <c r="A1745">
        <v>4</v>
      </c>
      <c r="B1745">
        <v>4</v>
      </c>
    </row>
    <row r="1746" spans="1:2" x14ac:dyDescent="0.2">
      <c r="A1746">
        <v>1</v>
      </c>
      <c r="B1746">
        <v>1</v>
      </c>
    </row>
    <row r="1747" spans="1:2" x14ac:dyDescent="0.2">
      <c r="A1747">
        <v>4</v>
      </c>
      <c r="B1747">
        <v>4</v>
      </c>
    </row>
    <row r="1748" spans="1:2" x14ac:dyDescent="0.2">
      <c r="A1748">
        <v>2</v>
      </c>
      <c r="B1748">
        <v>2</v>
      </c>
    </row>
    <row r="1749" spans="1:2" x14ac:dyDescent="0.2">
      <c r="A1749">
        <v>1</v>
      </c>
      <c r="B1749">
        <v>1</v>
      </c>
    </row>
    <row r="1750" spans="1:2" x14ac:dyDescent="0.2">
      <c r="A1750">
        <v>1</v>
      </c>
      <c r="B1750">
        <v>1</v>
      </c>
    </row>
    <row r="1751" spans="1:2" x14ac:dyDescent="0.2">
      <c r="A1751">
        <v>5</v>
      </c>
      <c r="B1751">
        <v>5</v>
      </c>
    </row>
    <row r="1752" spans="1:2" x14ac:dyDescent="0.2">
      <c r="A1752">
        <v>4</v>
      </c>
      <c r="B1752">
        <v>4</v>
      </c>
    </row>
    <row r="1753" spans="1:2" x14ac:dyDescent="0.2">
      <c r="A1753">
        <v>3</v>
      </c>
      <c r="B1753">
        <v>6</v>
      </c>
    </row>
    <row r="1754" spans="1:2" x14ac:dyDescent="0.2">
      <c r="A1754">
        <v>1</v>
      </c>
      <c r="B1754">
        <v>1</v>
      </c>
    </row>
    <row r="1755" spans="1:2" x14ac:dyDescent="0.2">
      <c r="A1755">
        <v>1</v>
      </c>
      <c r="B1755">
        <v>1</v>
      </c>
    </row>
    <row r="1756" spans="1:2" x14ac:dyDescent="0.2">
      <c r="A1756">
        <v>5</v>
      </c>
      <c r="B1756">
        <v>5</v>
      </c>
    </row>
    <row r="1757" spans="1:2" x14ac:dyDescent="0.2">
      <c r="A1757">
        <v>4</v>
      </c>
      <c r="B1757">
        <v>3</v>
      </c>
    </row>
    <row r="1758" spans="1:2" x14ac:dyDescent="0.2">
      <c r="A1758">
        <v>3</v>
      </c>
      <c r="B1758">
        <v>6</v>
      </c>
    </row>
    <row r="1759" spans="1:2" x14ac:dyDescent="0.2">
      <c r="A1759">
        <v>2</v>
      </c>
      <c r="B1759">
        <v>2</v>
      </c>
    </row>
    <row r="1760" spans="1:2" x14ac:dyDescent="0.2">
      <c r="A1760">
        <v>4</v>
      </c>
      <c r="B1760">
        <v>3</v>
      </c>
    </row>
    <row r="1761" spans="1:2" x14ac:dyDescent="0.2">
      <c r="A1761">
        <v>1</v>
      </c>
      <c r="B1761">
        <v>1</v>
      </c>
    </row>
    <row r="1762" spans="1:2" x14ac:dyDescent="0.2">
      <c r="A1762">
        <v>4</v>
      </c>
      <c r="B1762">
        <v>3</v>
      </c>
    </row>
    <row r="1763" spans="1:2" x14ac:dyDescent="0.2">
      <c r="A1763">
        <v>4</v>
      </c>
      <c r="B1763">
        <v>4</v>
      </c>
    </row>
    <row r="1764" spans="1:2" x14ac:dyDescent="0.2">
      <c r="A1764">
        <v>5</v>
      </c>
      <c r="B1764">
        <v>5</v>
      </c>
    </row>
    <row r="1765" spans="1:2" x14ac:dyDescent="0.2">
      <c r="A1765">
        <v>4</v>
      </c>
      <c r="B1765">
        <v>3</v>
      </c>
    </row>
    <row r="1766" spans="1:2" x14ac:dyDescent="0.2">
      <c r="A1766">
        <v>5</v>
      </c>
      <c r="B1766">
        <v>5</v>
      </c>
    </row>
    <row r="1767" spans="1:2" x14ac:dyDescent="0.2">
      <c r="A1767">
        <v>2</v>
      </c>
      <c r="B1767">
        <v>2</v>
      </c>
    </row>
    <row r="1768" spans="1:2" x14ac:dyDescent="0.2">
      <c r="A1768">
        <v>4</v>
      </c>
      <c r="B1768">
        <v>3</v>
      </c>
    </row>
    <row r="1769" spans="1:2" x14ac:dyDescent="0.2">
      <c r="A1769">
        <v>2</v>
      </c>
      <c r="B1769">
        <v>2</v>
      </c>
    </row>
    <row r="1770" spans="1:2" x14ac:dyDescent="0.2">
      <c r="A1770">
        <v>4</v>
      </c>
      <c r="B1770">
        <v>4</v>
      </c>
    </row>
    <row r="1771" spans="1:2" x14ac:dyDescent="0.2">
      <c r="A1771">
        <v>5</v>
      </c>
      <c r="B1771">
        <v>5</v>
      </c>
    </row>
    <row r="1772" spans="1:2" x14ac:dyDescent="0.2">
      <c r="A1772">
        <v>5</v>
      </c>
      <c r="B1772">
        <v>5</v>
      </c>
    </row>
    <row r="1773" spans="1:2" x14ac:dyDescent="0.2">
      <c r="A1773">
        <v>1</v>
      </c>
      <c r="B1773">
        <v>1</v>
      </c>
    </row>
    <row r="1774" spans="1:2" x14ac:dyDescent="0.2">
      <c r="A1774">
        <v>1</v>
      </c>
      <c r="B1774">
        <v>1</v>
      </c>
    </row>
    <row r="1775" spans="1:2" x14ac:dyDescent="0.2">
      <c r="A1775">
        <v>3</v>
      </c>
      <c r="B1775">
        <v>6</v>
      </c>
    </row>
    <row r="1776" spans="1:2" x14ac:dyDescent="0.2">
      <c r="A1776">
        <v>1</v>
      </c>
      <c r="B1776">
        <v>1</v>
      </c>
    </row>
    <row r="1777" spans="1:2" x14ac:dyDescent="0.2">
      <c r="A1777">
        <v>4</v>
      </c>
      <c r="B1777">
        <v>4</v>
      </c>
    </row>
    <row r="1778" spans="1:2" x14ac:dyDescent="0.2">
      <c r="A1778">
        <v>1</v>
      </c>
      <c r="B1778">
        <v>1</v>
      </c>
    </row>
    <row r="1779" spans="1:2" x14ac:dyDescent="0.2">
      <c r="A1779">
        <v>1</v>
      </c>
      <c r="B1779">
        <v>1</v>
      </c>
    </row>
    <row r="1780" spans="1:2" x14ac:dyDescent="0.2">
      <c r="A1780">
        <v>5</v>
      </c>
      <c r="B1780">
        <v>5</v>
      </c>
    </row>
    <row r="1781" spans="1:2" x14ac:dyDescent="0.2">
      <c r="A1781">
        <v>2</v>
      </c>
      <c r="B1781">
        <v>2</v>
      </c>
    </row>
    <row r="1782" spans="1:2" x14ac:dyDescent="0.2">
      <c r="A1782">
        <v>2</v>
      </c>
      <c r="B1782">
        <v>2</v>
      </c>
    </row>
    <row r="1783" spans="1:2" x14ac:dyDescent="0.2">
      <c r="A1783">
        <v>4</v>
      </c>
      <c r="B1783">
        <v>3</v>
      </c>
    </row>
    <row r="1784" spans="1:2" x14ac:dyDescent="0.2">
      <c r="A1784">
        <v>2</v>
      </c>
      <c r="B1784">
        <v>2</v>
      </c>
    </row>
    <row r="1785" spans="1:2" x14ac:dyDescent="0.2">
      <c r="A1785">
        <v>2</v>
      </c>
      <c r="B1785">
        <v>2</v>
      </c>
    </row>
    <row r="1786" spans="1:2" x14ac:dyDescent="0.2">
      <c r="A1786">
        <v>2</v>
      </c>
      <c r="B1786">
        <v>2</v>
      </c>
    </row>
    <row r="1787" spans="1:2" x14ac:dyDescent="0.2">
      <c r="A1787">
        <v>2</v>
      </c>
      <c r="B1787">
        <v>2</v>
      </c>
    </row>
    <row r="1788" spans="1:2" x14ac:dyDescent="0.2">
      <c r="A1788">
        <v>2</v>
      </c>
      <c r="B1788">
        <v>6</v>
      </c>
    </row>
    <row r="1789" spans="1:2" x14ac:dyDescent="0.2">
      <c r="A1789">
        <v>4</v>
      </c>
      <c r="B1789">
        <v>4</v>
      </c>
    </row>
    <row r="1790" spans="1:2" x14ac:dyDescent="0.2">
      <c r="A1790">
        <v>5</v>
      </c>
      <c r="B1790">
        <v>5</v>
      </c>
    </row>
    <row r="1791" spans="1:2" x14ac:dyDescent="0.2">
      <c r="A1791">
        <v>2</v>
      </c>
      <c r="B1791">
        <v>2</v>
      </c>
    </row>
    <row r="1792" spans="1:2" x14ac:dyDescent="0.2">
      <c r="A1792">
        <v>1</v>
      </c>
      <c r="B1792">
        <v>1</v>
      </c>
    </row>
    <row r="1793" spans="1:2" x14ac:dyDescent="0.2">
      <c r="A1793">
        <v>2</v>
      </c>
      <c r="B1793">
        <v>2</v>
      </c>
    </row>
    <row r="1794" spans="1:2" x14ac:dyDescent="0.2">
      <c r="A1794">
        <v>5</v>
      </c>
      <c r="B1794">
        <v>5</v>
      </c>
    </row>
    <row r="1795" spans="1:2" x14ac:dyDescent="0.2">
      <c r="A1795">
        <v>3</v>
      </c>
      <c r="B1795">
        <v>6</v>
      </c>
    </row>
    <row r="1796" spans="1:2" x14ac:dyDescent="0.2">
      <c r="A1796">
        <v>2</v>
      </c>
      <c r="B1796">
        <v>2</v>
      </c>
    </row>
    <row r="1797" spans="1:2" x14ac:dyDescent="0.2">
      <c r="A1797">
        <v>4</v>
      </c>
      <c r="B1797">
        <v>4</v>
      </c>
    </row>
    <row r="1798" spans="1:2" x14ac:dyDescent="0.2">
      <c r="A1798">
        <v>4</v>
      </c>
      <c r="B1798">
        <v>3</v>
      </c>
    </row>
    <row r="1799" spans="1:2" x14ac:dyDescent="0.2">
      <c r="A1799">
        <v>4</v>
      </c>
      <c r="B1799">
        <v>4</v>
      </c>
    </row>
    <row r="1800" spans="1:2" x14ac:dyDescent="0.2">
      <c r="A1800">
        <v>4</v>
      </c>
      <c r="B1800">
        <v>4</v>
      </c>
    </row>
    <row r="1801" spans="1:2" x14ac:dyDescent="0.2">
      <c r="A1801">
        <v>5</v>
      </c>
      <c r="B1801">
        <v>5</v>
      </c>
    </row>
    <row r="1802" spans="1:2" x14ac:dyDescent="0.2">
      <c r="A1802">
        <v>3</v>
      </c>
      <c r="B1802">
        <v>6</v>
      </c>
    </row>
    <row r="1803" spans="1:2" x14ac:dyDescent="0.2">
      <c r="A1803">
        <v>2</v>
      </c>
      <c r="B1803">
        <v>2</v>
      </c>
    </row>
    <row r="1804" spans="1:2" x14ac:dyDescent="0.2">
      <c r="A1804">
        <v>2</v>
      </c>
      <c r="B1804">
        <v>2</v>
      </c>
    </row>
    <row r="1805" spans="1:2" x14ac:dyDescent="0.2">
      <c r="A1805">
        <v>5</v>
      </c>
      <c r="B1805">
        <v>6</v>
      </c>
    </row>
    <row r="1806" spans="1:2" x14ac:dyDescent="0.2">
      <c r="A1806">
        <v>1</v>
      </c>
      <c r="B1806">
        <v>1</v>
      </c>
    </row>
    <row r="1807" spans="1:2" x14ac:dyDescent="0.2">
      <c r="A1807">
        <v>1</v>
      </c>
      <c r="B1807">
        <v>1</v>
      </c>
    </row>
    <row r="1808" spans="1:2" x14ac:dyDescent="0.2">
      <c r="A1808">
        <v>2</v>
      </c>
      <c r="B1808">
        <v>2</v>
      </c>
    </row>
    <row r="1809" spans="1:2" x14ac:dyDescent="0.2">
      <c r="A1809">
        <v>4</v>
      </c>
      <c r="B1809">
        <v>4</v>
      </c>
    </row>
    <row r="1810" spans="1:2" x14ac:dyDescent="0.2">
      <c r="A1810">
        <v>5</v>
      </c>
      <c r="B1810">
        <v>5</v>
      </c>
    </row>
    <row r="1811" spans="1:2" x14ac:dyDescent="0.2">
      <c r="A1811">
        <v>2</v>
      </c>
      <c r="B1811">
        <v>1</v>
      </c>
    </row>
    <row r="1812" spans="1:2" x14ac:dyDescent="0.2">
      <c r="A1812">
        <v>5</v>
      </c>
      <c r="B1812">
        <v>5</v>
      </c>
    </row>
    <row r="1813" spans="1:2" x14ac:dyDescent="0.2">
      <c r="A1813">
        <v>5</v>
      </c>
      <c r="B1813">
        <v>5</v>
      </c>
    </row>
    <row r="1814" spans="1:2" x14ac:dyDescent="0.2">
      <c r="A1814">
        <v>1</v>
      </c>
      <c r="B1814">
        <v>1</v>
      </c>
    </row>
    <row r="1815" spans="1:2" x14ac:dyDescent="0.2">
      <c r="A1815">
        <v>1</v>
      </c>
      <c r="B1815">
        <v>1</v>
      </c>
    </row>
    <row r="1816" spans="1:2" x14ac:dyDescent="0.2">
      <c r="A1816">
        <v>1</v>
      </c>
      <c r="B1816">
        <v>1</v>
      </c>
    </row>
    <row r="1817" spans="1:2" x14ac:dyDescent="0.2">
      <c r="A1817">
        <v>1</v>
      </c>
      <c r="B1817">
        <v>1</v>
      </c>
    </row>
    <row r="1818" spans="1:2" x14ac:dyDescent="0.2">
      <c r="A1818">
        <v>1</v>
      </c>
      <c r="B1818">
        <v>1</v>
      </c>
    </row>
    <row r="1819" spans="1:2" x14ac:dyDescent="0.2">
      <c r="A1819">
        <v>4</v>
      </c>
      <c r="B1819">
        <v>4</v>
      </c>
    </row>
    <row r="1820" spans="1:2" x14ac:dyDescent="0.2">
      <c r="A1820">
        <v>4</v>
      </c>
      <c r="B1820">
        <v>3</v>
      </c>
    </row>
    <row r="1821" spans="1:2" x14ac:dyDescent="0.2">
      <c r="A1821">
        <v>2</v>
      </c>
      <c r="B1821">
        <v>5</v>
      </c>
    </row>
    <row r="1822" spans="1:2" x14ac:dyDescent="0.2">
      <c r="A1822">
        <v>1</v>
      </c>
      <c r="B1822">
        <v>1</v>
      </c>
    </row>
    <row r="1823" spans="1:2" x14ac:dyDescent="0.2">
      <c r="A1823">
        <v>3</v>
      </c>
      <c r="B1823">
        <v>6</v>
      </c>
    </row>
    <row r="1824" spans="1:2" x14ac:dyDescent="0.2">
      <c r="A1824">
        <v>1</v>
      </c>
      <c r="B1824">
        <v>1</v>
      </c>
    </row>
    <row r="1825" spans="1:2" x14ac:dyDescent="0.2">
      <c r="A1825">
        <v>2</v>
      </c>
      <c r="B1825">
        <v>2</v>
      </c>
    </row>
    <row r="1826" spans="1:2" x14ac:dyDescent="0.2">
      <c r="A1826">
        <v>5</v>
      </c>
      <c r="B1826">
        <v>2</v>
      </c>
    </row>
    <row r="1827" spans="1:2" x14ac:dyDescent="0.2">
      <c r="A1827">
        <v>4</v>
      </c>
      <c r="B1827">
        <v>3</v>
      </c>
    </row>
    <row r="1828" spans="1:2" x14ac:dyDescent="0.2">
      <c r="A1828">
        <v>3</v>
      </c>
      <c r="B1828">
        <v>6</v>
      </c>
    </row>
    <row r="1829" spans="1:2" x14ac:dyDescent="0.2">
      <c r="A1829">
        <v>4</v>
      </c>
      <c r="B1829">
        <v>4</v>
      </c>
    </row>
    <row r="1830" spans="1:2" x14ac:dyDescent="0.2">
      <c r="A1830">
        <v>5</v>
      </c>
      <c r="B1830">
        <v>6</v>
      </c>
    </row>
    <row r="1831" spans="1:2" x14ac:dyDescent="0.2">
      <c r="A1831">
        <v>3</v>
      </c>
      <c r="B1831">
        <v>6</v>
      </c>
    </row>
    <row r="1832" spans="1:2" x14ac:dyDescent="0.2">
      <c r="A1832">
        <v>4</v>
      </c>
      <c r="B1832">
        <v>4</v>
      </c>
    </row>
    <row r="1833" spans="1:2" x14ac:dyDescent="0.2">
      <c r="A1833">
        <v>3</v>
      </c>
      <c r="B1833">
        <v>6</v>
      </c>
    </row>
    <row r="1834" spans="1:2" x14ac:dyDescent="0.2">
      <c r="A1834">
        <v>2</v>
      </c>
      <c r="B1834">
        <v>2</v>
      </c>
    </row>
    <row r="1835" spans="1:2" x14ac:dyDescent="0.2">
      <c r="A1835">
        <v>2</v>
      </c>
      <c r="B1835">
        <v>2</v>
      </c>
    </row>
    <row r="1836" spans="1:2" x14ac:dyDescent="0.2">
      <c r="A1836">
        <v>1</v>
      </c>
      <c r="B1836">
        <v>1</v>
      </c>
    </row>
    <row r="1837" spans="1:2" x14ac:dyDescent="0.2">
      <c r="A1837">
        <v>3</v>
      </c>
      <c r="B1837">
        <v>6</v>
      </c>
    </row>
    <row r="1838" spans="1:2" x14ac:dyDescent="0.2">
      <c r="A1838">
        <v>2</v>
      </c>
      <c r="B1838">
        <v>2</v>
      </c>
    </row>
    <row r="1839" spans="1:2" x14ac:dyDescent="0.2">
      <c r="A1839">
        <v>3</v>
      </c>
      <c r="B1839">
        <v>6</v>
      </c>
    </row>
    <row r="1840" spans="1:2" x14ac:dyDescent="0.2">
      <c r="A1840">
        <v>4</v>
      </c>
      <c r="B1840">
        <v>4</v>
      </c>
    </row>
    <row r="1841" spans="1:2" x14ac:dyDescent="0.2">
      <c r="A1841">
        <v>5</v>
      </c>
      <c r="B1841">
        <v>5</v>
      </c>
    </row>
    <row r="1842" spans="1:2" x14ac:dyDescent="0.2">
      <c r="A1842">
        <v>5</v>
      </c>
      <c r="B1842">
        <v>5</v>
      </c>
    </row>
    <row r="1843" spans="1:2" x14ac:dyDescent="0.2">
      <c r="A1843">
        <v>3</v>
      </c>
      <c r="B1843">
        <v>6</v>
      </c>
    </row>
    <row r="1844" spans="1:2" x14ac:dyDescent="0.2">
      <c r="A1844">
        <v>2</v>
      </c>
      <c r="B1844">
        <v>2</v>
      </c>
    </row>
    <row r="1845" spans="1:2" x14ac:dyDescent="0.2">
      <c r="A1845">
        <v>5</v>
      </c>
      <c r="B1845">
        <v>5</v>
      </c>
    </row>
    <row r="1846" spans="1:2" x14ac:dyDescent="0.2">
      <c r="A1846">
        <v>1</v>
      </c>
      <c r="B1846">
        <v>1</v>
      </c>
    </row>
    <row r="1847" spans="1:2" x14ac:dyDescent="0.2">
      <c r="A1847">
        <v>1</v>
      </c>
      <c r="B1847">
        <v>1</v>
      </c>
    </row>
    <row r="1848" spans="1:2" x14ac:dyDescent="0.2">
      <c r="A1848">
        <v>1</v>
      </c>
      <c r="B1848">
        <v>1</v>
      </c>
    </row>
    <row r="1849" spans="1:2" x14ac:dyDescent="0.2">
      <c r="A1849">
        <v>3</v>
      </c>
      <c r="B1849">
        <v>6</v>
      </c>
    </row>
    <row r="1850" spans="1:2" x14ac:dyDescent="0.2">
      <c r="A1850">
        <v>3</v>
      </c>
      <c r="B1850">
        <v>6</v>
      </c>
    </row>
    <row r="1851" spans="1:2" x14ac:dyDescent="0.2">
      <c r="A1851">
        <v>3</v>
      </c>
      <c r="B1851">
        <v>6</v>
      </c>
    </row>
    <row r="1852" spans="1:2" x14ac:dyDescent="0.2">
      <c r="A1852">
        <v>3</v>
      </c>
      <c r="B1852">
        <v>6</v>
      </c>
    </row>
    <row r="1853" spans="1:2" x14ac:dyDescent="0.2">
      <c r="A1853">
        <v>4</v>
      </c>
      <c r="B1853">
        <v>3</v>
      </c>
    </row>
    <row r="1854" spans="1:2" x14ac:dyDescent="0.2">
      <c r="A1854">
        <v>4</v>
      </c>
      <c r="B1854">
        <v>4</v>
      </c>
    </row>
    <row r="1855" spans="1:2" x14ac:dyDescent="0.2">
      <c r="A1855">
        <v>5</v>
      </c>
      <c r="B1855">
        <v>5</v>
      </c>
    </row>
    <row r="1856" spans="1:2" x14ac:dyDescent="0.2">
      <c r="A1856">
        <v>2</v>
      </c>
      <c r="B1856">
        <v>2</v>
      </c>
    </row>
    <row r="1857" spans="1:2" x14ac:dyDescent="0.2">
      <c r="A1857">
        <v>3</v>
      </c>
      <c r="B1857">
        <v>6</v>
      </c>
    </row>
    <row r="1858" spans="1:2" x14ac:dyDescent="0.2">
      <c r="A1858">
        <v>4</v>
      </c>
      <c r="B1858">
        <v>3</v>
      </c>
    </row>
    <row r="1859" spans="1:2" x14ac:dyDescent="0.2">
      <c r="A1859">
        <v>5</v>
      </c>
      <c r="B1859">
        <v>5</v>
      </c>
    </row>
    <row r="1860" spans="1:2" x14ac:dyDescent="0.2">
      <c r="A1860">
        <v>3</v>
      </c>
      <c r="B1860">
        <v>6</v>
      </c>
    </row>
    <row r="1861" spans="1:2" x14ac:dyDescent="0.2">
      <c r="A1861">
        <v>1</v>
      </c>
      <c r="B1861">
        <v>1</v>
      </c>
    </row>
    <row r="1862" spans="1:2" x14ac:dyDescent="0.2">
      <c r="A1862">
        <v>1</v>
      </c>
      <c r="B1862">
        <v>1</v>
      </c>
    </row>
    <row r="1863" spans="1:2" x14ac:dyDescent="0.2">
      <c r="A1863">
        <v>2</v>
      </c>
      <c r="B1863">
        <v>2</v>
      </c>
    </row>
    <row r="1864" spans="1:2" x14ac:dyDescent="0.2">
      <c r="A1864">
        <v>3</v>
      </c>
      <c r="B1864">
        <v>6</v>
      </c>
    </row>
    <row r="1865" spans="1:2" x14ac:dyDescent="0.2">
      <c r="A1865">
        <v>4</v>
      </c>
      <c r="B1865">
        <v>4</v>
      </c>
    </row>
    <row r="1866" spans="1:2" x14ac:dyDescent="0.2">
      <c r="A1866">
        <v>3</v>
      </c>
      <c r="B1866">
        <v>6</v>
      </c>
    </row>
    <row r="1867" spans="1:2" x14ac:dyDescent="0.2">
      <c r="A1867">
        <v>3</v>
      </c>
      <c r="B1867">
        <v>6</v>
      </c>
    </row>
    <row r="1868" spans="1:2" x14ac:dyDescent="0.2">
      <c r="A1868">
        <v>2</v>
      </c>
      <c r="B1868">
        <v>2</v>
      </c>
    </row>
    <row r="1869" spans="1:2" x14ac:dyDescent="0.2">
      <c r="A1869">
        <v>3</v>
      </c>
      <c r="B1869">
        <v>6</v>
      </c>
    </row>
    <row r="1870" spans="1:2" x14ac:dyDescent="0.2">
      <c r="A1870">
        <v>1</v>
      </c>
      <c r="B1870">
        <v>1</v>
      </c>
    </row>
    <row r="1871" spans="1:2" x14ac:dyDescent="0.2">
      <c r="A1871">
        <v>5</v>
      </c>
      <c r="B1871">
        <v>5</v>
      </c>
    </row>
    <row r="1872" spans="1:2" x14ac:dyDescent="0.2">
      <c r="A1872">
        <v>5</v>
      </c>
      <c r="B1872">
        <v>3</v>
      </c>
    </row>
    <row r="1873" spans="1:2" x14ac:dyDescent="0.2">
      <c r="A1873">
        <v>3</v>
      </c>
      <c r="B1873">
        <v>6</v>
      </c>
    </row>
    <row r="1874" spans="1:2" x14ac:dyDescent="0.2">
      <c r="A1874">
        <v>3</v>
      </c>
      <c r="B1874">
        <v>6</v>
      </c>
    </row>
    <row r="1875" spans="1:2" x14ac:dyDescent="0.2">
      <c r="A1875">
        <v>1</v>
      </c>
      <c r="B1875">
        <v>1</v>
      </c>
    </row>
    <row r="1876" spans="1:2" x14ac:dyDescent="0.2">
      <c r="A1876">
        <v>3</v>
      </c>
      <c r="B1876">
        <v>6</v>
      </c>
    </row>
    <row r="1877" spans="1:2" x14ac:dyDescent="0.2">
      <c r="A1877">
        <v>2</v>
      </c>
      <c r="B1877">
        <v>2</v>
      </c>
    </row>
    <row r="1878" spans="1:2" x14ac:dyDescent="0.2">
      <c r="A1878">
        <v>4</v>
      </c>
      <c r="B1878">
        <v>3</v>
      </c>
    </row>
    <row r="1879" spans="1:2" x14ac:dyDescent="0.2">
      <c r="A1879">
        <v>4</v>
      </c>
      <c r="B1879">
        <v>5</v>
      </c>
    </row>
    <row r="1880" spans="1:2" x14ac:dyDescent="0.2">
      <c r="A1880">
        <v>4</v>
      </c>
      <c r="B1880">
        <v>4</v>
      </c>
    </row>
    <row r="1881" spans="1:2" x14ac:dyDescent="0.2">
      <c r="A1881">
        <v>4</v>
      </c>
      <c r="B1881">
        <v>4</v>
      </c>
    </row>
    <row r="1882" spans="1:2" x14ac:dyDescent="0.2">
      <c r="A1882">
        <v>4</v>
      </c>
      <c r="B1882">
        <v>4</v>
      </c>
    </row>
    <row r="1883" spans="1:2" x14ac:dyDescent="0.2">
      <c r="A1883">
        <v>3</v>
      </c>
      <c r="B1883">
        <v>1</v>
      </c>
    </row>
    <row r="1884" spans="1:2" x14ac:dyDescent="0.2">
      <c r="A1884">
        <v>4</v>
      </c>
      <c r="B1884">
        <v>4</v>
      </c>
    </row>
    <row r="1885" spans="1:2" x14ac:dyDescent="0.2">
      <c r="A1885">
        <v>4</v>
      </c>
      <c r="B1885">
        <v>3</v>
      </c>
    </row>
    <row r="1886" spans="1:2" x14ac:dyDescent="0.2">
      <c r="A1886">
        <v>4</v>
      </c>
      <c r="B1886">
        <v>3</v>
      </c>
    </row>
    <row r="1887" spans="1:2" x14ac:dyDescent="0.2">
      <c r="A1887">
        <v>3</v>
      </c>
      <c r="B1887">
        <v>6</v>
      </c>
    </row>
    <row r="1888" spans="1:2" x14ac:dyDescent="0.2">
      <c r="A1888">
        <v>1</v>
      </c>
      <c r="B1888">
        <v>1</v>
      </c>
    </row>
    <row r="1889" spans="1:2" x14ac:dyDescent="0.2">
      <c r="A1889">
        <v>2</v>
      </c>
      <c r="B1889">
        <v>2</v>
      </c>
    </row>
    <row r="1890" spans="1:2" x14ac:dyDescent="0.2">
      <c r="A1890">
        <v>4</v>
      </c>
      <c r="B1890">
        <v>4</v>
      </c>
    </row>
    <row r="1891" spans="1:2" x14ac:dyDescent="0.2">
      <c r="A1891">
        <v>3</v>
      </c>
      <c r="B1891">
        <v>6</v>
      </c>
    </row>
    <row r="1892" spans="1:2" x14ac:dyDescent="0.2">
      <c r="A1892">
        <v>3</v>
      </c>
      <c r="B1892">
        <v>6</v>
      </c>
    </row>
    <row r="1893" spans="1:2" x14ac:dyDescent="0.2">
      <c r="A1893">
        <v>3</v>
      </c>
      <c r="B1893">
        <v>6</v>
      </c>
    </row>
    <row r="1894" spans="1:2" x14ac:dyDescent="0.2">
      <c r="A1894">
        <v>4</v>
      </c>
      <c r="B1894">
        <v>4</v>
      </c>
    </row>
    <row r="1895" spans="1:2" x14ac:dyDescent="0.2">
      <c r="A1895">
        <v>2</v>
      </c>
      <c r="B1895">
        <v>2</v>
      </c>
    </row>
    <row r="1896" spans="1:2" x14ac:dyDescent="0.2">
      <c r="A1896">
        <v>2</v>
      </c>
      <c r="B1896">
        <v>2</v>
      </c>
    </row>
    <row r="1897" spans="1:2" x14ac:dyDescent="0.2">
      <c r="A1897">
        <v>5</v>
      </c>
      <c r="B1897">
        <v>5</v>
      </c>
    </row>
    <row r="1898" spans="1:2" x14ac:dyDescent="0.2">
      <c r="A1898">
        <v>5</v>
      </c>
      <c r="B1898">
        <v>4</v>
      </c>
    </row>
    <row r="1899" spans="1:2" x14ac:dyDescent="0.2">
      <c r="A1899">
        <v>4</v>
      </c>
      <c r="B1899">
        <v>3</v>
      </c>
    </row>
    <row r="1900" spans="1:2" x14ac:dyDescent="0.2">
      <c r="A1900">
        <v>2</v>
      </c>
      <c r="B1900">
        <v>2</v>
      </c>
    </row>
    <row r="1901" spans="1:2" x14ac:dyDescent="0.2">
      <c r="A1901">
        <v>4</v>
      </c>
      <c r="B1901">
        <v>4</v>
      </c>
    </row>
    <row r="1902" spans="1:2" x14ac:dyDescent="0.2">
      <c r="A1902">
        <v>2</v>
      </c>
      <c r="B1902">
        <v>2</v>
      </c>
    </row>
    <row r="1903" spans="1:2" x14ac:dyDescent="0.2">
      <c r="A1903">
        <v>3</v>
      </c>
      <c r="B1903">
        <v>6</v>
      </c>
    </row>
    <row r="1904" spans="1:2" x14ac:dyDescent="0.2">
      <c r="A1904">
        <v>5</v>
      </c>
      <c r="B1904">
        <v>5</v>
      </c>
    </row>
    <row r="1905" spans="1:2" x14ac:dyDescent="0.2">
      <c r="A1905">
        <v>1</v>
      </c>
      <c r="B1905">
        <v>1</v>
      </c>
    </row>
    <row r="1906" spans="1:2" x14ac:dyDescent="0.2">
      <c r="A1906">
        <v>4</v>
      </c>
      <c r="B1906">
        <v>3</v>
      </c>
    </row>
    <row r="1907" spans="1:2" x14ac:dyDescent="0.2">
      <c r="A1907">
        <v>5</v>
      </c>
      <c r="B1907">
        <v>5</v>
      </c>
    </row>
    <row r="1908" spans="1:2" x14ac:dyDescent="0.2">
      <c r="A1908">
        <v>4</v>
      </c>
      <c r="B1908">
        <v>4</v>
      </c>
    </row>
    <row r="1909" spans="1:2" x14ac:dyDescent="0.2">
      <c r="A1909">
        <v>1</v>
      </c>
      <c r="B1909">
        <v>1</v>
      </c>
    </row>
    <row r="1910" spans="1:2" x14ac:dyDescent="0.2">
      <c r="A1910">
        <v>4</v>
      </c>
      <c r="B1910">
        <v>3</v>
      </c>
    </row>
    <row r="1911" spans="1:2" x14ac:dyDescent="0.2">
      <c r="A1911">
        <v>5</v>
      </c>
      <c r="B1911">
        <v>5</v>
      </c>
    </row>
    <row r="1912" spans="1:2" x14ac:dyDescent="0.2">
      <c r="A1912">
        <v>3</v>
      </c>
      <c r="B1912">
        <v>6</v>
      </c>
    </row>
    <row r="1913" spans="1:2" x14ac:dyDescent="0.2">
      <c r="A1913">
        <v>2</v>
      </c>
      <c r="B1913">
        <v>2</v>
      </c>
    </row>
    <row r="1914" spans="1:2" x14ac:dyDescent="0.2">
      <c r="A1914">
        <v>3</v>
      </c>
      <c r="B1914">
        <v>6</v>
      </c>
    </row>
    <row r="1915" spans="1:2" x14ac:dyDescent="0.2">
      <c r="A1915">
        <v>3</v>
      </c>
      <c r="B1915">
        <v>6</v>
      </c>
    </row>
    <row r="1916" spans="1:2" x14ac:dyDescent="0.2">
      <c r="A1916">
        <v>3</v>
      </c>
      <c r="B1916">
        <v>6</v>
      </c>
    </row>
    <row r="1917" spans="1:2" x14ac:dyDescent="0.2">
      <c r="A1917">
        <v>4</v>
      </c>
      <c r="B1917">
        <v>3</v>
      </c>
    </row>
    <row r="1918" spans="1:2" x14ac:dyDescent="0.2">
      <c r="A1918">
        <v>3</v>
      </c>
      <c r="B1918">
        <v>6</v>
      </c>
    </row>
    <row r="1919" spans="1:2" x14ac:dyDescent="0.2">
      <c r="A1919">
        <v>5</v>
      </c>
      <c r="B1919">
        <v>5</v>
      </c>
    </row>
    <row r="1920" spans="1:2" x14ac:dyDescent="0.2">
      <c r="A1920">
        <v>3</v>
      </c>
      <c r="B1920">
        <v>6</v>
      </c>
    </row>
    <row r="1921" spans="1:2" x14ac:dyDescent="0.2">
      <c r="A1921">
        <v>1</v>
      </c>
      <c r="B1921">
        <v>1</v>
      </c>
    </row>
    <row r="1922" spans="1:2" x14ac:dyDescent="0.2">
      <c r="A1922">
        <v>3</v>
      </c>
      <c r="B1922">
        <v>6</v>
      </c>
    </row>
    <row r="1923" spans="1:2" x14ac:dyDescent="0.2">
      <c r="A1923">
        <v>5</v>
      </c>
      <c r="B1923">
        <v>5</v>
      </c>
    </row>
    <row r="1924" spans="1:2" x14ac:dyDescent="0.2">
      <c r="A1924">
        <v>1</v>
      </c>
      <c r="B1924">
        <v>1</v>
      </c>
    </row>
    <row r="1925" spans="1:2" x14ac:dyDescent="0.2">
      <c r="A1925">
        <v>2</v>
      </c>
      <c r="B1925">
        <v>2</v>
      </c>
    </row>
    <row r="1926" spans="1:2" x14ac:dyDescent="0.2">
      <c r="A1926">
        <v>4</v>
      </c>
      <c r="B1926">
        <v>4</v>
      </c>
    </row>
    <row r="1927" spans="1:2" x14ac:dyDescent="0.2">
      <c r="A1927">
        <v>2</v>
      </c>
      <c r="B1927">
        <v>2</v>
      </c>
    </row>
    <row r="1928" spans="1:2" x14ac:dyDescent="0.2">
      <c r="A1928">
        <v>5</v>
      </c>
      <c r="B1928">
        <v>5</v>
      </c>
    </row>
    <row r="1929" spans="1:2" x14ac:dyDescent="0.2">
      <c r="A1929">
        <v>2</v>
      </c>
      <c r="B1929">
        <v>2</v>
      </c>
    </row>
    <row r="1930" spans="1:2" x14ac:dyDescent="0.2">
      <c r="A1930">
        <v>1</v>
      </c>
      <c r="B1930">
        <v>1</v>
      </c>
    </row>
    <row r="1931" spans="1:2" x14ac:dyDescent="0.2">
      <c r="A1931">
        <v>4</v>
      </c>
      <c r="B1931">
        <v>4</v>
      </c>
    </row>
    <row r="1932" spans="1:2" x14ac:dyDescent="0.2">
      <c r="A1932">
        <v>2</v>
      </c>
      <c r="B1932">
        <v>2</v>
      </c>
    </row>
    <row r="1933" spans="1:2" x14ac:dyDescent="0.2">
      <c r="A1933">
        <v>4</v>
      </c>
      <c r="B1933">
        <v>3</v>
      </c>
    </row>
    <row r="1934" spans="1:2" x14ac:dyDescent="0.2">
      <c r="A1934">
        <v>5</v>
      </c>
      <c r="B1934">
        <v>5</v>
      </c>
    </row>
    <row r="1935" spans="1:2" x14ac:dyDescent="0.2">
      <c r="A1935">
        <v>4</v>
      </c>
      <c r="B1935">
        <v>4</v>
      </c>
    </row>
    <row r="1936" spans="1:2" x14ac:dyDescent="0.2">
      <c r="A1936">
        <v>4</v>
      </c>
      <c r="B1936">
        <v>3</v>
      </c>
    </row>
    <row r="1937" spans="1:2" x14ac:dyDescent="0.2">
      <c r="A1937">
        <v>2</v>
      </c>
      <c r="B1937">
        <v>2</v>
      </c>
    </row>
    <row r="1938" spans="1:2" x14ac:dyDescent="0.2">
      <c r="A1938">
        <v>4</v>
      </c>
      <c r="B1938">
        <v>4</v>
      </c>
    </row>
    <row r="1939" spans="1:2" x14ac:dyDescent="0.2">
      <c r="A1939">
        <v>1</v>
      </c>
      <c r="B1939">
        <v>1</v>
      </c>
    </row>
    <row r="1940" spans="1:2" x14ac:dyDescent="0.2">
      <c r="A1940">
        <v>5</v>
      </c>
      <c r="B1940">
        <v>5</v>
      </c>
    </row>
    <row r="1941" spans="1:2" x14ac:dyDescent="0.2">
      <c r="A1941">
        <v>1</v>
      </c>
      <c r="B1941">
        <v>1</v>
      </c>
    </row>
    <row r="1942" spans="1:2" x14ac:dyDescent="0.2">
      <c r="A1942">
        <v>4</v>
      </c>
      <c r="B1942">
        <v>3</v>
      </c>
    </row>
    <row r="1943" spans="1:2" x14ac:dyDescent="0.2">
      <c r="A1943">
        <v>2</v>
      </c>
      <c r="B1943">
        <v>2</v>
      </c>
    </row>
    <row r="1944" spans="1:2" x14ac:dyDescent="0.2">
      <c r="A1944">
        <v>4</v>
      </c>
      <c r="B1944">
        <v>3</v>
      </c>
    </row>
    <row r="1945" spans="1:2" x14ac:dyDescent="0.2">
      <c r="A1945">
        <v>4</v>
      </c>
      <c r="B1945">
        <v>3</v>
      </c>
    </row>
    <row r="1946" spans="1:2" x14ac:dyDescent="0.2">
      <c r="A1946">
        <v>3</v>
      </c>
      <c r="B1946">
        <v>6</v>
      </c>
    </row>
    <row r="1947" spans="1:2" x14ac:dyDescent="0.2">
      <c r="A1947">
        <v>4</v>
      </c>
      <c r="B1947">
        <v>4</v>
      </c>
    </row>
    <row r="1948" spans="1:2" x14ac:dyDescent="0.2">
      <c r="A1948">
        <v>5</v>
      </c>
      <c r="B1948">
        <v>5</v>
      </c>
    </row>
    <row r="1949" spans="1:2" x14ac:dyDescent="0.2">
      <c r="A1949">
        <v>4</v>
      </c>
      <c r="B1949">
        <v>4</v>
      </c>
    </row>
    <row r="1950" spans="1:2" x14ac:dyDescent="0.2">
      <c r="A1950">
        <v>2</v>
      </c>
      <c r="B1950">
        <v>5</v>
      </c>
    </row>
    <row r="1951" spans="1:2" x14ac:dyDescent="0.2">
      <c r="A1951">
        <v>4</v>
      </c>
      <c r="B1951">
        <v>4</v>
      </c>
    </row>
    <row r="1952" spans="1:2" x14ac:dyDescent="0.2">
      <c r="A1952">
        <v>2</v>
      </c>
      <c r="B1952">
        <v>6</v>
      </c>
    </row>
    <row r="1953" spans="1:2" x14ac:dyDescent="0.2">
      <c r="A1953">
        <v>3</v>
      </c>
      <c r="B1953">
        <v>5</v>
      </c>
    </row>
    <row r="1954" spans="1:2" x14ac:dyDescent="0.2">
      <c r="A1954">
        <v>3</v>
      </c>
      <c r="B1954">
        <v>6</v>
      </c>
    </row>
    <row r="1955" spans="1:2" x14ac:dyDescent="0.2">
      <c r="A1955">
        <v>2</v>
      </c>
      <c r="B1955">
        <v>2</v>
      </c>
    </row>
    <row r="1956" spans="1:2" x14ac:dyDescent="0.2">
      <c r="A1956">
        <v>3</v>
      </c>
      <c r="B1956">
        <v>6</v>
      </c>
    </row>
    <row r="1957" spans="1:2" x14ac:dyDescent="0.2">
      <c r="A1957">
        <v>4</v>
      </c>
      <c r="B1957">
        <v>3</v>
      </c>
    </row>
    <row r="1958" spans="1:2" x14ac:dyDescent="0.2">
      <c r="A1958">
        <v>1</v>
      </c>
      <c r="B1958">
        <v>1</v>
      </c>
    </row>
    <row r="1959" spans="1:2" x14ac:dyDescent="0.2">
      <c r="A1959">
        <v>3</v>
      </c>
      <c r="B1959">
        <v>6</v>
      </c>
    </row>
    <row r="1960" spans="1:2" x14ac:dyDescent="0.2">
      <c r="A1960">
        <v>4</v>
      </c>
      <c r="B1960">
        <v>4</v>
      </c>
    </row>
    <row r="1961" spans="1:2" x14ac:dyDescent="0.2">
      <c r="A1961">
        <v>4</v>
      </c>
      <c r="B1961">
        <v>3</v>
      </c>
    </row>
    <row r="1962" spans="1:2" x14ac:dyDescent="0.2">
      <c r="A1962">
        <v>2</v>
      </c>
      <c r="B1962">
        <v>2</v>
      </c>
    </row>
    <row r="1963" spans="1:2" x14ac:dyDescent="0.2">
      <c r="A1963">
        <v>2</v>
      </c>
      <c r="B1963">
        <v>2</v>
      </c>
    </row>
    <row r="1964" spans="1:2" x14ac:dyDescent="0.2">
      <c r="A1964">
        <v>5</v>
      </c>
      <c r="B1964">
        <v>2</v>
      </c>
    </row>
    <row r="1965" spans="1:2" x14ac:dyDescent="0.2">
      <c r="A1965">
        <v>1</v>
      </c>
      <c r="B1965">
        <v>1</v>
      </c>
    </row>
    <row r="1966" spans="1:2" x14ac:dyDescent="0.2">
      <c r="A1966">
        <v>3</v>
      </c>
      <c r="B1966">
        <v>6</v>
      </c>
    </row>
    <row r="1967" spans="1:2" x14ac:dyDescent="0.2">
      <c r="A1967">
        <v>4</v>
      </c>
      <c r="B1967">
        <v>3</v>
      </c>
    </row>
    <row r="1968" spans="1:2" x14ac:dyDescent="0.2">
      <c r="A1968">
        <v>2</v>
      </c>
      <c r="B1968">
        <v>2</v>
      </c>
    </row>
    <row r="1969" spans="1:2" x14ac:dyDescent="0.2">
      <c r="A1969">
        <v>3</v>
      </c>
      <c r="B1969">
        <v>5</v>
      </c>
    </row>
    <row r="1970" spans="1:2" x14ac:dyDescent="0.2">
      <c r="A1970">
        <v>4</v>
      </c>
      <c r="B1970">
        <v>6</v>
      </c>
    </row>
    <row r="1971" spans="1:2" x14ac:dyDescent="0.2">
      <c r="A1971">
        <v>2</v>
      </c>
      <c r="B1971">
        <v>2</v>
      </c>
    </row>
    <row r="1972" spans="1:2" x14ac:dyDescent="0.2">
      <c r="A1972">
        <v>5</v>
      </c>
      <c r="B1972">
        <v>5</v>
      </c>
    </row>
    <row r="1973" spans="1:2" x14ac:dyDescent="0.2">
      <c r="A1973">
        <v>4</v>
      </c>
      <c r="B1973">
        <v>3</v>
      </c>
    </row>
    <row r="1974" spans="1:2" x14ac:dyDescent="0.2">
      <c r="A1974">
        <v>1</v>
      </c>
      <c r="B1974">
        <v>1</v>
      </c>
    </row>
    <row r="1975" spans="1:2" x14ac:dyDescent="0.2">
      <c r="A1975">
        <v>4</v>
      </c>
      <c r="B1975">
        <v>4</v>
      </c>
    </row>
    <row r="1976" spans="1:2" x14ac:dyDescent="0.2">
      <c r="A1976">
        <v>3</v>
      </c>
      <c r="B1976">
        <v>6</v>
      </c>
    </row>
    <row r="1977" spans="1:2" x14ac:dyDescent="0.2">
      <c r="A1977">
        <v>1</v>
      </c>
      <c r="B1977">
        <v>1</v>
      </c>
    </row>
    <row r="1978" spans="1:2" x14ac:dyDescent="0.2">
      <c r="A1978">
        <v>3</v>
      </c>
      <c r="B1978">
        <v>6</v>
      </c>
    </row>
    <row r="1979" spans="1:2" x14ac:dyDescent="0.2">
      <c r="A1979">
        <v>1</v>
      </c>
      <c r="B1979">
        <v>1</v>
      </c>
    </row>
    <row r="1980" spans="1:2" x14ac:dyDescent="0.2">
      <c r="A1980">
        <v>5</v>
      </c>
      <c r="B1980">
        <v>5</v>
      </c>
    </row>
    <row r="1981" spans="1:2" x14ac:dyDescent="0.2">
      <c r="A1981">
        <v>3</v>
      </c>
      <c r="B1981">
        <v>6</v>
      </c>
    </row>
    <row r="1982" spans="1:2" x14ac:dyDescent="0.2">
      <c r="A1982">
        <v>3</v>
      </c>
      <c r="B1982">
        <v>6</v>
      </c>
    </row>
    <row r="1983" spans="1:2" x14ac:dyDescent="0.2">
      <c r="A1983">
        <v>4</v>
      </c>
      <c r="B1983">
        <v>4</v>
      </c>
    </row>
    <row r="1984" spans="1:2" x14ac:dyDescent="0.2">
      <c r="A1984">
        <v>2</v>
      </c>
      <c r="B1984">
        <v>2</v>
      </c>
    </row>
    <row r="1985" spans="1:2" x14ac:dyDescent="0.2">
      <c r="A1985">
        <v>2</v>
      </c>
      <c r="B1985">
        <v>2</v>
      </c>
    </row>
    <row r="1986" spans="1:2" x14ac:dyDescent="0.2">
      <c r="A1986">
        <v>5</v>
      </c>
      <c r="B1986">
        <v>5</v>
      </c>
    </row>
    <row r="1987" spans="1:2" x14ac:dyDescent="0.2">
      <c r="A1987">
        <v>2</v>
      </c>
      <c r="B1987">
        <v>2</v>
      </c>
    </row>
    <row r="1988" spans="1:2" x14ac:dyDescent="0.2">
      <c r="A1988">
        <v>4</v>
      </c>
      <c r="B1988">
        <v>4</v>
      </c>
    </row>
    <row r="1989" spans="1:2" x14ac:dyDescent="0.2">
      <c r="A1989">
        <v>3</v>
      </c>
      <c r="B1989">
        <v>6</v>
      </c>
    </row>
    <row r="1990" spans="1:2" x14ac:dyDescent="0.2">
      <c r="A1990">
        <v>5</v>
      </c>
      <c r="B1990">
        <v>5</v>
      </c>
    </row>
    <row r="1991" spans="1:2" x14ac:dyDescent="0.2">
      <c r="A1991">
        <v>3</v>
      </c>
      <c r="B1991">
        <v>6</v>
      </c>
    </row>
    <row r="1992" spans="1:2" x14ac:dyDescent="0.2">
      <c r="A1992">
        <v>3</v>
      </c>
      <c r="B1992">
        <v>6</v>
      </c>
    </row>
    <row r="1993" spans="1:2" x14ac:dyDescent="0.2">
      <c r="A1993">
        <v>2</v>
      </c>
      <c r="B1993">
        <v>2</v>
      </c>
    </row>
    <row r="1994" spans="1:2" x14ac:dyDescent="0.2">
      <c r="A1994">
        <v>5</v>
      </c>
      <c r="B1994">
        <v>5</v>
      </c>
    </row>
    <row r="1995" spans="1:2" x14ac:dyDescent="0.2">
      <c r="A1995">
        <v>3</v>
      </c>
      <c r="B1995">
        <v>6</v>
      </c>
    </row>
    <row r="1996" spans="1:2" x14ac:dyDescent="0.2">
      <c r="A1996">
        <v>5</v>
      </c>
      <c r="B1996">
        <v>5</v>
      </c>
    </row>
    <row r="1997" spans="1:2" x14ac:dyDescent="0.2">
      <c r="A1997">
        <v>2</v>
      </c>
      <c r="B1997">
        <v>2</v>
      </c>
    </row>
    <row r="1998" spans="1:2" x14ac:dyDescent="0.2">
      <c r="A1998">
        <v>4</v>
      </c>
      <c r="B1998">
        <v>3</v>
      </c>
    </row>
    <row r="1999" spans="1:2" x14ac:dyDescent="0.2">
      <c r="A1999">
        <v>4</v>
      </c>
      <c r="B1999">
        <v>3</v>
      </c>
    </row>
    <row r="2000" spans="1:2" x14ac:dyDescent="0.2">
      <c r="A2000">
        <v>2</v>
      </c>
      <c r="B2000">
        <v>2</v>
      </c>
    </row>
    <row r="2001" spans="1:2" x14ac:dyDescent="0.2">
      <c r="A2001">
        <v>2</v>
      </c>
      <c r="B2001">
        <v>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Seg Compare</vt:lpstr>
      <vt:lpstr>Seg by Diff</vt:lpstr>
      <vt:lpstr>Seg Sort</vt:lpstr>
      <vt:lpstr>Solution Summary</vt:lpstr>
      <vt:lpstr>ctl_diff</vt:lpstr>
      <vt:lpstr>ctl_pval</vt:lpstr>
      <vt:lpstr>ctl_segA</vt:lpstr>
      <vt:lpstr>ctl_segB</vt:lpstr>
      <vt:lpstr>ctl_solA</vt:lpstr>
      <vt:lpstr>ctl_solB</vt:lpstr>
      <vt:lpstr>segs_1</vt:lpstr>
      <vt:lpstr>segs_2</vt:lpstr>
      <vt:lpstr>soln_list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tylersolloway</dc:creator>
  <cp:lastModifiedBy>Tyler Solloway</cp:lastModifiedBy>
  <dcterms:created xsi:type="dcterms:W3CDTF">2026-06-05T16:42:45Z</dcterms:created>
  <dcterms:modified xsi:type="dcterms:W3CDTF">2026-06-05T18:45:42Z</dcterms:modified>
</cp:coreProperties>
</file>